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date1904="1"/>
  <bookViews>
    <workbookView xWindow="3924" yWindow="2196" windowWidth="17280" windowHeight="8964" activeTab="0"/>
  </bookViews>
  <sheets>
    <sheet name="WIRE04" sheetId="1" r:id="rId1"/>
  </sheets>
  <definedNames/>
  <calcPr calcId="191029"/>
  <extLst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D7" authorId="0">
      <text>
        <r>
          <rPr>
            <sz val="8"/>
            <rFont val="Tahoma"/>
            <family val="2"/>
          </rPr>
          <t>1994 prices price up 10 %</t>
        </r>
      </text>
    </comment>
  </commentList>
</comments>
</file>

<file path=xl/sharedStrings.xml><?xml version="1.0" encoding="utf-8"?>
<sst xmlns="http://schemas.openxmlformats.org/spreadsheetml/2006/main" count="506" uniqueCount="328">
  <si>
    <t>PIANO WIRE</t>
  </si>
  <si>
    <t>MATERIAL:  POLISHED SPRING STEEL</t>
  </si>
  <si>
    <t>Specification:   BS  5216   ND3</t>
  </si>
  <si>
    <t>SIZE</t>
  </si>
  <si>
    <t xml:space="preserve"> SALES PRICE PER KILO</t>
  </si>
  <si>
    <t>MM</t>
  </si>
  <si>
    <t>S.W.G.</t>
  </si>
  <si>
    <t>PART NO.</t>
  </si>
  <si>
    <t>0-2.9</t>
  </si>
  <si>
    <t>3-6.9</t>
  </si>
  <si>
    <t>7-12.9</t>
  </si>
  <si>
    <t>13-24.9</t>
  </si>
  <si>
    <t>25+KG</t>
  </si>
  <si>
    <t>101-3150</t>
  </si>
  <si>
    <t>101-2500</t>
  </si>
  <si>
    <t>101-2240</t>
  </si>
  <si>
    <t>101-2000</t>
  </si>
  <si>
    <t>101-1600</t>
  </si>
  <si>
    <t>101-1400</t>
  </si>
  <si>
    <t>101-1250</t>
  </si>
  <si>
    <t>101-1120</t>
  </si>
  <si>
    <t>101-1000</t>
  </si>
  <si>
    <t>101-0900</t>
  </si>
  <si>
    <t>101-0800</t>
  </si>
  <si>
    <t>101-0710</t>
  </si>
  <si>
    <t>101-0630</t>
  </si>
  <si>
    <t>101-0560</t>
  </si>
  <si>
    <t>101-0500</t>
  </si>
  <si>
    <t>101-0450</t>
  </si>
  <si>
    <t>101-0400</t>
  </si>
  <si>
    <t>0-1.9</t>
  </si>
  <si>
    <t>2-3.9</t>
  </si>
  <si>
    <t>4-6.9</t>
  </si>
  <si>
    <t>13+KG</t>
  </si>
  <si>
    <t>101-0355</t>
  </si>
  <si>
    <t>101-0315</t>
  </si>
  <si>
    <t>0-0.8</t>
  </si>
  <si>
    <t>1-1.9</t>
  </si>
  <si>
    <t>7+KG</t>
  </si>
  <si>
    <t>S/S FERRULE</t>
  </si>
  <si>
    <t>PART NO</t>
  </si>
  <si>
    <t>LENGTH</t>
  </si>
  <si>
    <t>PRICE</t>
  </si>
  <si>
    <t>730-0030</t>
  </si>
  <si>
    <t>30 cm</t>
  </si>
  <si>
    <t>730-0040</t>
  </si>
  <si>
    <t>40 cm</t>
  </si>
  <si>
    <t>730-0050</t>
  </si>
  <si>
    <t>50 cm</t>
  </si>
  <si>
    <t>730-0070</t>
  </si>
  <si>
    <t>70 cm</t>
  </si>
  <si>
    <t>MATERIAL GRADE 316</t>
  </si>
  <si>
    <t>CONSTRUCTION</t>
  </si>
  <si>
    <t>PRICE PER METRE</t>
  </si>
  <si>
    <t>16/1/0.2</t>
  </si>
  <si>
    <t>113B-1250</t>
  </si>
  <si>
    <t>16/1/0.16</t>
  </si>
  <si>
    <t>113B-0900</t>
  </si>
  <si>
    <t>16/1/0.125</t>
  </si>
  <si>
    <t>113B-0710</t>
  </si>
  <si>
    <t>16/1/0.1</t>
  </si>
  <si>
    <t>113B-0560</t>
  </si>
  <si>
    <t>16/1/0.08</t>
  </si>
  <si>
    <t>113B-0450</t>
  </si>
  <si>
    <t>16/1/0.071</t>
  </si>
  <si>
    <t>113B-0375</t>
  </si>
  <si>
    <t>16/1/0.63</t>
  </si>
  <si>
    <t>113B-0315</t>
  </si>
  <si>
    <t>16/1/0.56</t>
  </si>
  <si>
    <t>113B-0280</t>
  </si>
  <si>
    <t>16/1/0.50</t>
  </si>
  <si>
    <t>113B-0224</t>
  </si>
  <si>
    <t>8/1/0.063</t>
  </si>
  <si>
    <t>113B-0200</t>
  </si>
  <si>
    <t>8/1/0.050</t>
  </si>
  <si>
    <t>113B-0160</t>
  </si>
  <si>
    <t>X   10   METRE   REELS</t>
  </si>
  <si>
    <t>1 to 99</t>
  </si>
  <si>
    <t>100-249</t>
  </si>
  <si>
    <t>250-499</t>
  </si>
  <si>
    <t>500+</t>
  </si>
  <si>
    <t>108B-1600</t>
  </si>
  <si>
    <t>108B-1250</t>
  </si>
  <si>
    <t>108B-0900</t>
  </si>
  <si>
    <t>108B-0710</t>
  </si>
  <si>
    <t>108B-0560</t>
  </si>
  <si>
    <t>108B-0450</t>
  </si>
  <si>
    <t>108B-0400</t>
  </si>
  <si>
    <t>108B-0315</t>
  </si>
  <si>
    <t>108B-0280</t>
  </si>
  <si>
    <t>108B-0224</t>
  </si>
  <si>
    <t>108B-0200</t>
  </si>
  <si>
    <t>108B-0160</t>
  </si>
  <si>
    <t>108B-0125</t>
  </si>
  <si>
    <t>MATERIAL:   ANNEALED POLISHED STAINLESS STEEL</t>
  </si>
  <si>
    <t>Specification:   BS 7252:PART 1:1990</t>
  </si>
  <si>
    <t>X 10 MTR REELS</t>
  </si>
  <si>
    <t>208B-1600</t>
  </si>
  <si>
    <t>208B-1250</t>
  </si>
  <si>
    <t>208B-0900</t>
  </si>
  <si>
    <t>208B-0710</t>
  </si>
  <si>
    <t>208B-0560</t>
  </si>
  <si>
    <t>208B-0450</t>
  </si>
  <si>
    <t>208B-0400</t>
  </si>
  <si>
    <t>208B-0315</t>
  </si>
  <si>
    <t>X   25   GRAM   REELS</t>
  </si>
  <si>
    <t>PRICE EACH REEL</t>
  </si>
  <si>
    <t>1 to 20</t>
  </si>
  <si>
    <t>21-60</t>
  </si>
  <si>
    <t>61-120</t>
  </si>
  <si>
    <t>120+</t>
  </si>
  <si>
    <t>108A-1600</t>
  </si>
  <si>
    <t>108A-1250</t>
  </si>
  <si>
    <t>108A-1000</t>
  </si>
  <si>
    <t>108A-0900</t>
  </si>
  <si>
    <t>108A-0800</t>
  </si>
  <si>
    <t>108A-0710</t>
  </si>
  <si>
    <t>108A-0630</t>
  </si>
  <si>
    <t>108A-0560</t>
  </si>
  <si>
    <t>108A-0500</t>
  </si>
  <si>
    <t>108A-0450</t>
  </si>
  <si>
    <t>108A-0400</t>
  </si>
  <si>
    <t>108A-0315</t>
  </si>
  <si>
    <t>108A-0280</t>
  </si>
  <si>
    <t>108A-0250</t>
  </si>
  <si>
    <t>108A-0224</t>
  </si>
  <si>
    <t>108A-0200</t>
  </si>
  <si>
    <t>108A-0125</t>
  </si>
  <si>
    <t>108A-0100</t>
  </si>
  <si>
    <t>MATERIAL:  HARD  POLISHED STAINLESS STEEL</t>
  </si>
  <si>
    <t>107-3150</t>
  </si>
  <si>
    <t>107-2500</t>
  </si>
  <si>
    <t>107-2000</t>
  </si>
  <si>
    <t>107-1600</t>
  </si>
  <si>
    <t>107-1400</t>
  </si>
  <si>
    <t>107-1250</t>
  </si>
  <si>
    <t>107-1000</t>
  </si>
  <si>
    <t>107-0900</t>
  </si>
  <si>
    <t>107-0800</t>
  </si>
  <si>
    <t>107-0710</t>
  </si>
  <si>
    <t>107-0630</t>
  </si>
  <si>
    <t>107-0560</t>
  </si>
  <si>
    <t>107-0500</t>
  </si>
  <si>
    <t>107-0450</t>
  </si>
  <si>
    <t>107-0400</t>
  </si>
  <si>
    <t>0-1.8</t>
  </si>
  <si>
    <t>107-0355</t>
  </si>
  <si>
    <t>107-0315</t>
  </si>
  <si>
    <t>107-0224</t>
  </si>
  <si>
    <t>MATERIAL:  ANNEALED POLISHED STAINLESS STEEL</t>
  </si>
  <si>
    <t>108-1600</t>
  </si>
  <si>
    <t>108-1250</t>
  </si>
  <si>
    <t>108-1000</t>
  </si>
  <si>
    <t>108-0900</t>
  </si>
  <si>
    <t>108-0800</t>
  </si>
  <si>
    <t>108-0710</t>
  </si>
  <si>
    <t>108-0630</t>
  </si>
  <si>
    <t>108-0560</t>
  </si>
  <si>
    <t>108-0500</t>
  </si>
  <si>
    <t>108-0450</t>
  </si>
  <si>
    <t>108-0400</t>
  </si>
  <si>
    <t>108-0315</t>
  </si>
  <si>
    <t>108-0250</t>
  </si>
  <si>
    <t>108-0224</t>
  </si>
  <si>
    <t>108-0200</t>
  </si>
  <si>
    <t>108-0125</t>
  </si>
  <si>
    <t>108-0100</t>
  </si>
  <si>
    <t>108-0071</t>
  </si>
  <si>
    <t>208-1600</t>
  </si>
  <si>
    <t>208-1250</t>
  </si>
  <si>
    <t>208-0900</t>
  </si>
  <si>
    <t>208-0710</t>
  </si>
  <si>
    <t>208-0560</t>
  </si>
  <si>
    <t>208-0450</t>
  </si>
  <si>
    <t>208-0400</t>
  </si>
  <si>
    <t>208-0315</t>
  </si>
  <si>
    <t xml:space="preserve">MATERIAL:  STAINLESS STEEL LOCKING  WIRE </t>
  </si>
  <si>
    <t>SALES PRICE PER CAN</t>
  </si>
  <si>
    <t>0-4</t>
  </si>
  <si>
    <t>5 TO 8</t>
  </si>
  <si>
    <t>9 TO 14</t>
  </si>
  <si>
    <t xml:space="preserve">15 TO 26 </t>
  </si>
  <si>
    <t>26+</t>
  </si>
  <si>
    <t>108-CAN-0800</t>
  </si>
  <si>
    <t>108-CAN-0500</t>
  </si>
  <si>
    <t>MATERIAL:  ANNEALED STEEL LOCKING WIRE.</t>
  </si>
  <si>
    <t>SPECIFICATION:  DTD 189A</t>
  </si>
  <si>
    <t>SALES PRICE PER KILO</t>
  </si>
  <si>
    <t>0-0.9</t>
  </si>
  <si>
    <t>7+</t>
  </si>
  <si>
    <t>108DTD-0021</t>
  </si>
  <si>
    <t>108DTD-0022</t>
  </si>
  <si>
    <t>108DTD-0024</t>
  </si>
  <si>
    <t>108DTD-0025</t>
  </si>
  <si>
    <t>108DTD-0026</t>
  </si>
  <si>
    <t>MATERIAL:  ANNEALED PLAIN COPPER</t>
  </si>
  <si>
    <t>25+</t>
  </si>
  <si>
    <t>201-2000</t>
  </si>
  <si>
    <t>201-1600</t>
  </si>
  <si>
    <t>201-1400</t>
  </si>
  <si>
    <t>201-1250</t>
  </si>
  <si>
    <t>201-1000</t>
  </si>
  <si>
    <t>201-0900</t>
  </si>
  <si>
    <t>201-0800</t>
  </si>
  <si>
    <t>201-0710</t>
  </si>
  <si>
    <t>201-0610</t>
  </si>
  <si>
    <t>201-0560</t>
  </si>
  <si>
    <t>201-0500</t>
  </si>
  <si>
    <t>201-0450</t>
  </si>
  <si>
    <t>201-0400</t>
  </si>
  <si>
    <t>201-0355</t>
  </si>
  <si>
    <t>201-0300</t>
  </si>
  <si>
    <t>201-0250</t>
  </si>
  <si>
    <t>201-0200</t>
  </si>
  <si>
    <t>201-0150</t>
  </si>
  <si>
    <t>201-0122</t>
  </si>
  <si>
    <t>201-0100</t>
  </si>
  <si>
    <t>201-0080</t>
  </si>
  <si>
    <t>201-0071</t>
  </si>
  <si>
    <t>MATERIAL:  ANNEALED TINNED COPPER</t>
  </si>
  <si>
    <t>202-2000</t>
  </si>
  <si>
    <t>202-1600</t>
  </si>
  <si>
    <t>202-1400</t>
  </si>
  <si>
    <t>202-1250</t>
  </si>
  <si>
    <t>202-1000</t>
  </si>
  <si>
    <t>202-0900</t>
  </si>
  <si>
    <t>202-0800</t>
  </si>
  <si>
    <t>202-0710</t>
  </si>
  <si>
    <t>202-0630</t>
  </si>
  <si>
    <t>202-0560</t>
  </si>
  <si>
    <t>202-0500</t>
  </si>
  <si>
    <t>202-0450</t>
  </si>
  <si>
    <t>202-0400</t>
  </si>
  <si>
    <t>202-0375</t>
  </si>
  <si>
    <t>202-0300</t>
  </si>
  <si>
    <t>202-0280</t>
  </si>
  <si>
    <t>202-0250</t>
  </si>
  <si>
    <t>202-0200</t>
  </si>
  <si>
    <t>202-0160</t>
  </si>
  <si>
    <t>202-0150</t>
  </si>
  <si>
    <t>202-0122</t>
  </si>
  <si>
    <t>202-0100</t>
  </si>
  <si>
    <t>202-0071</t>
  </si>
  <si>
    <t>S.W.G</t>
  </si>
  <si>
    <t>MATERIAL :   ANNEALED ALUMINIUM WIRE   99.5%</t>
  </si>
  <si>
    <t>306-1220</t>
  </si>
  <si>
    <t>306-0914</t>
  </si>
  <si>
    <t>307-1000</t>
  </si>
  <si>
    <t>ANTIMONIAL LEAD 1/99%</t>
  </si>
  <si>
    <t>SPECIFICATION:99% LEAD 1% ANT BS602</t>
  </si>
  <si>
    <t>401-1600</t>
  </si>
  <si>
    <t>Specification:   BSS  115</t>
  </si>
  <si>
    <t>MATERIAL:  80/20 NICKEL CHROME</t>
  </si>
  <si>
    <t>503-1600</t>
  </si>
  <si>
    <t>503-0900</t>
  </si>
  <si>
    <t>503-0710</t>
  </si>
  <si>
    <t>503-0560</t>
  </si>
  <si>
    <t>503-0450</t>
  </si>
  <si>
    <t>MATERIAL:  ANNEALED PURE NICKEL 200</t>
  </si>
  <si>
    <t>Specification:   BSS 3075 N.A.11</t>
  </si>
  <si>
    <t>505-1600</t>
  </si>
  <si>
    <t>505-1000</t>
  </si>
  <si>
    <t>505-0450</t>
  </si>
  <si>
    <t>MATERIAL:  ANNEALED MONEL 400</t>
  </si>
  <si>
    <t>Specification:   BSS 3075 NA / 13</t>
  </si>
  <si>
    <t>508-1600</t>
  </si>
  <si>
    <t>508-0900</t>
  </si>
  <si>
    <t>CONSTRUCTION: 5/7/0.18MM</t>
  </si>
  <si>
    <t>1.4 MM</t>
  </si>
  <si>
    <t>PHOSPHOR BRONZE CLOCK CORD</t>
  </si>
  <si>
    <t>300-1400</t>
  </si>
  <si>
    <t>BLACK POLYPROP COVERED GALVANISED ROPE</t>
  </si>
  <si>
    <t>CONSTRUCTION: 2 MM 7X7  TO 3 MM</t>
  </si>
  <si>
    <t xml:space="preserve"> 3 MM</t>
  </si>
  <si>
    <t>713-3000</t>
  </si>
  <si>
    <t>MATERIAL: GALVANISED ANNEALED MILD STEEL</t>
  </si>
  <si>
    <t>Specification:   BS  1052</t>
  </si>
  <si>
    <t>905-3150</t>
  </si>
  <si>
    <t>905-2000</t>
  </si>
  <si>
    <t>905-1600</t>
  </si>
  <si>
    <t>905-1250</t>
  </si>
  <si>
    <t>MATERIAL: BLACK ANNEALED MILD STEEL</t>
  </si>
  <si>
    <t>904-3150</t>
  </si>
  <si>
    <t>904-2000</t>
  </si>
  <si>
    <t>904-1600</t>
  </si>
  <si>
    <t>904-1250</t>
  </si>
  <si>
    <t>904-0710</t>
  </si>
  <si>
    <t>732-0030N</t>
  </si>
  <si>
    <t>732-0040N</t>
  </si>
  <si>
    <t>732-0050N</t>
  </si>
  <si>
    <t>732-0070N</t>
  </si>
  <si>
    <t>208B-0200</t>
  </si>
  <si>
    <t>208-0200</t>
  </si>
  <si>
    <t>SURGICAL WIRE SAWS</t>
  </si>
  <si>
    <t xml:space="preserve">MATERIAL 316 </t>
  </si>
  <si>
    <t>CHARNLEY</t>
  </si>
  <si>
    <t>GIGLI</t>
  </si>
  <si>
    <t>108DTD-0020</t>
  </si>
  <si>
    <t>108DTD-0018</t>
  </si>
  <si>
    <t>108DTD-2000</t>
  </si>
  <si>
    <t>201-3250</t>
  </si>
  <si>
    <t>201-2500</t>
  </si>
  <si>
    <t>306-3150</t>
  </si>
  <si>
    <t>306-2500</t>
  </si>
  <si>
    <t>306-0457</t>
  </si>
  <si>
    <t>905-1000</t>
  </si>
  <si>
    <t>Specification:   ISO 5832-1 2007</t>
  </si>
  <si>
    <t>SPECIFICATION:  BS EN 2627</t>
  </si>
  <si>
    <t>306-1600</t>
  </si>
  <si>
    <t>208-0250</t>
  </si>
  <si>
    <t>208-0125</t>
  </si>
  <si>
    <t xml:space="preserve">Galvanised </t>
  </si>
  <si>
    <t>Not Polished</t>
  </si>
  <si>
    <t>STAINLESS STEEL BRAID</t>
  </si>
  <si>
    <t>Annealed Stainless Steel Wire</t>
  </si>
  <si>
    <t xml:space="preserve">ANNEALED POLISHED STAINLESS STEEL WIRE </t>
  </si>
  <si>
    <t>Material Grade 316</t>
  </si>
  <si>
    <t xml:space="preserve">Material Grade 316 </t>
  </si>
  <si>
    <t>108DTD-1600</t>
  </si>
  <si>
    <t>Material Grade BSEN 13602:2013</t>
  </si>
  <si>
    <t>202-1800</t>
  </si>
  <si>
    <t>904-1000</t>
  </si>
  <si>
    <t>905-0870</t>
  </si>
  <si>
    <t>BRIGHT, NOT BLACK</t>
  </si>
  <si>
    <t>X 500 GRM CANS</t>
  </si>
  <si>
    <t>IMPLANT GRADE</t>
  </si>
  <si>
    <t>IMPANT GRADE</t>
  </si>
  <si>
    <t>WITH S/S FERRULES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</si>
</sst>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164" formatCode="d\-mmm\-yy"/>
  </numFmts>
  <fonts count="12">
    <font>
      <sz val="10"/>
      <name val="Geneva"/>
      <family val="2"/>
    </font>
    <font>
      <sz val="10"/>
      <name val="Arial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2"/>
      <name val="Geneva"/>
      <family val="2"/>
    </font>
    <font>
      <b/>
      <sz val="12"/>
      <name val="Geneva"/>
      <family val="2"/>
    </font>
    <font>
      <b/>
      <sz val="18"/>
      <name val="Geneva"/>
      <family val="2"/>
    </font>
    <font>
      <b/>
      <u val="single"/>
      <sz val="10"/>
      <name val="Geneva"/>
      <family val="2"/>
    </font>
    <font>
      <sz val="8"/>
      <name val="Tahoma"/>
      <family val="2"/>
    </font>
    <font>
      <sz val="8"/>
      <name val="Geneva"/>
      <family val="2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7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7" fontId="0" fillId="0" borderId="0" xfId="0" applyNumberFormat="1"/>
    <xf numFmtId="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/>
    <xf numFmtId="0" fontId="0" fillId="0" borderId="0" xfId="0" applyFont="1"/>
    <xf numFmtId="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7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10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4"/>
  <sheetViews>
    <sheetView tabSelected="1" view="pageLayout" workbookViewId="0" topLeftCell="A603">
      <selection activeCell="E624" sqref="E624"/>
    </sheetView>
  </sheetViews>
  <sheetFormatPr defaultColWidth="9.00390625" defaultRowHeight="12.75"/>
  <cols>
    <col min="1" max="1" width="6.50390625" style="0" customWidth="1"/>
    <col min="2" max="2" width="7.50390625" style="0" customWidth="1"/>
    <col min="3" max="3" width="14.625" style="0" customWidth="1"/>
    <col min="4" max="4" width="1.4921875" style="0" customWidth="1"/>
    <col min="5" max="5" width="8.50390625" style="0" customWidth="1"/>
    <col min="6" max="7" width="7.50390625" style="0" customWidth="1"/>
    <col min="8" max="8" width="8.125" style="0" customWidth="1"/>
    <col min="9" max="9" width="7.625" style="0" customWidth="1"/>
    <col min="10" max="10" width="12.00390625" style="0" customWidth="1"/>
    <col min="11" max="254" width="11.50390625" style="0" customWidth="1"/>
  </cols>
  <sheetData>
    <row r="1" spans="1:7" ht="12.75">
      <c r="A1" s="5" t="s">
        <v>0</v>
      </c>
      <c r="B1" s="5"/>
      <c r="C1" s="35"/>
      <c r="G1" s="1"/>
    </row>
    <row r="3" spans="1:7" ht="12.75">
      <c r="A3" s="23"/>
      <c r="C3" s="5" t="s">
        <v>1</v>
      </c>
      <c r="D3" s="5"/>
      <c r="E3" s="5"/>
      <c r="F3" s="5"/>
      <c r="G3" s="5"/>
    </row>
    <row r="4" spans="3:7" ht="12.75">
      <c r="C4" s="5" t="s">
        <v>2</v>
      </c>
      <c r="D4" s="5"/>
      <c r="E4" s="5"/>
      <c r="F4" s="5"/>
      <c r="G4" s="5"/>
    </row>
    <row r="5" ht="12.75">
      <c r="D5" s="26"/>
    </row>
    <row r="6" spans="1:5" ht="12.75">
      <c r="A6" s="6" t="s">
        <v>3</v>
      </c>
      <c r="D6" s="26"/>
      <c r="E6" s="5" t="s">
        <v>4</v>
      </c>
    </row>
    <row r="7" spans="1:10" ht="12.75">
      <c r="A7" s="6" t="s">
        <v>5</v>
      </c>
      <c r="B7" s="6" t="s">
        <v>6</v>
      </c>
      <c r="C7" s="5" t="s">
        <v>7</v>
      </c>
      <c r="D7" s="27"/>
      <c r="E7" s="6"/>
      <c r="F7" s="6"/>
      <c r="G7" s="6"/>
      <c r="H7" s="6"/>
      <c r="I7" s="6"/>
      <c r="J7" s="6"/>
    </row>
    <row r="8" spans="1:10" ht="12.75">
      <c r="A8" s="7">
        <v>3.15</v>
      </c>
      <c r="B8" s="6">
        <v>10</v>
      </c>
      <c r="C8" t="s">
        <v>13</v>
      </c>
      <c r="D8" s="11">
        <v>13.8</v>
      </c>
      <c r="E8" s="11">
        <f>D8*1.05*1.05*1.05*1.05*1.1*1.1*1.05*1.1</f>
        <v>23.44248448368751</v>
      </c>
      <c r="F8" s="11"/>
      <c r="G8" s="11"/>
      <c r="H8" s="11"/>
      <c r="I8" s="11"/>
      <c r="J8" s="6"/>
    </row>
    <row r="9" spans="1:10" ht="12.75">
      <c r="A9" s="7">
        <v>2.5</v>
      </c>
      <c r="B9" s="6">
        <v>12</v>
      </c>
      <c r="C9" t="s">
        <v>14</v>
      </c>
      <c r="D9" s="11">
        <v>13.8</v>
      </c>
      <c r="E9" s="11">
        <f aca="true" t="shared" si="0" ref="E9:E24">D9*1.05*1.05*1.05*1.05*1.1*1.1*1.05*1.1</f>
        <v>23.44248448368751</v>
      </c>
      <c r="F9" s="11"/>
      <c r="G9" s="11"/>
      <c r="H9" s="11"/>
      <c r="I9" s="11"/>
      <c r="J9" s="6"/>
    </row>
    <row r="10" spans="1:10" ht="12.75">
      <c r="A10" s="7">
        <v>2.24</v>
      </c>
      <c r="B10" s="6">
        <v>13</v>
      </c>
      <c r="C10" t="s">
        <v>15</v>
      </c>
      <c r="D10" s="11">
        <v>13.8</v>
      </c>
      <c r="E10" s="11">
        <f t="shared" si="0"/>
        <v>23.44248448368751</v>
      </c>
      <c r="F10" s="11"/>
      <c r="G10" s="11"/>
      <c r="H10" s="11"/>
      <c r="I10" s="11"/>
      <c r="J10" s="6"/>
    </row>
    <row r="11" spans="1:10" ht="12.75">
      <c r="A11" s="7">
        <v>2</v>
      </c>
      <c r="B11" s="6">
        <v>14</v>
      </c>
      <c r="C11" t="s">
        <v>16</v>
      </c>
      <c r="D11" s="11">
        <v>13.8</v>
      </c>
      <c r="E11" s="11">
        <f t="shared" si="0"/>
        <v>23.44248448368751</v>
      </c>
      <c r="F11" s="11"/>
      <c r="G11" s="11"/>
      <c r="H11" s="11"/>
      <c r="I11" s="11"/>
      <c r="J11" s="6"/>
    </row>
    <row r="12" spans="1:10" ht="12.75">
      <c r="A12" s="7">
        <v>1.6</v>
      </c>
      <c r="B12" s="6">
        <v>16</v>
      </c>
      <c r="C12" t="s">
        <v>17</v>
      </c>
      <c r="D12" s="11">
        <v>13.93</v>
      </c>
      <c r="E12" s="11">
        <f t="shared" si="0"/>
        <v>23.663319482446884</v>
      </c>
      <c r="F12" s="11"/>
      <c r="G12" s="11"/>
      <c r="H12" s="11"/>
      <c r="I12" s="11"/>
      <c r="J12" s="6"/>
    </row>
    <row r="13" spans="1:11" ht="12.75">
      <c r="A13" s="7">
        <v>1.4</v>
      </c>
      <c r="B13" s="6">
        <v>17</v>
      </c>
      <c r="C13" t="s">
        <v>18</v>
      </c>
      <c r="D13" s="11">
        <v>13.93</v>
      </c>
      <c r="E13" s="11">
        <f t="shared" si="0"/>
        <v>23.663319482446884</v>
      </c>
      <c r="F13" s="11"/>
      <c r="G13" s="11"/>
      <c r="H13" s="11"/>
      <c r="I13" s="11"/>
      <c r="J13" s="6" t="s">
        <v>311</v>
      </c>
      <c r="K13" s="5" t="s">
        <v>312</v>
      </c>
    </row>
    <row r="14" spans="1:11" ht="12.75">
      <c r="A14" s="7">
        <v>1.25</v>
      </c>
      <c r="B14" s="6">
        <v>18</v>
      </c>
      <c r="C14" t="s">
        <v>19</v>
      </c>
      <c r="D14" s="11">
        <v>14.06</v>
      </c>
      <c r="E14" s="11">
        <f t="shared" si="0"/>
        <v>23.88415448120626</v>
      </c>
      <c r="F14" s="11"/>
      <c r="G14" s="11"/>
      <c r="H14" s="11"/>
      <c r="I14" s="11"/>
      <c r="J14" s="6" t="s">
        <v>311</v>
      </c>
      <c r="K14" s="5" t="s">
        <v>312</v>
      </c>
    </row>
    <row r="15" spans="1:10" ht="12.75">
      <c r="A15" s="7">
        <v>1.12</v>
      </c>
      <c r="B15" s="6"/>
      <c r="C15" t="s">
        <v>20</v>
      </c>
      <c r="D15" s="11">
        <v>14.06</v>
      </c>
      <c r="E15" s="11">
        <f t="shared" si="0"/>
        <v>23.88415448120626</v>
      </c>
      <c r="F15" s="11"/>
      <c r="G15" s="11"/>
      <c r="H15" s="11"/>
      <c r="I15" s="11"/>
      <c r="J15" s="6"/>
    </row>
    <row r="16" spans="1:11" ht="12.75">
      <c r="A16" s="7">
        <v>1</v>
      </c>
      <c r="B16" s="6">
        <v>19</v>
      </c>
      <c r="C16" s="13" t="s">
        <v>21</v>
      </c>
      <c r="D16" s="11">
        <v>14.43</v>
      </c>
      <c r="E16" s="11">
        <f t="shared" si="0"/>
        <v>24.512684862290637</v>
      </c>
      <c r="F16" s="11"/>
      <c r="G16" s="11"/>
      <c r="H16" s="11"/>
      <c r="I16" s="11"/>
      <c r="J16" s="6" t="s">
        <v>311</v>
      </c>
      <c r="K16" s="5" t="s">
        <v>312</v>
      </c>
    </row>
    <row r="17" spans="1:11" ht="12.75">
      <c r="A17" s="7">
        <v>0.9</v>
      </c>
      <c r="B17" s="6">
        <v>20</v>
      </c>
      <c r="C17" t="s">
        <v>22</v>
      </c>
      <c r="D17" s="11">
        <v>14.73</v>
      </c>
      <c r="E17" s="11">
        <f t="shared" si="0"/>
        <v>25.022304090196894</v>
      </c>
      <c r="F17" s="11"/>
      <c r="G17" s="11"/>
      <c r="H17" s="11"/>
      <c r="I17" s="11"/>
      <c r="J17" s="6" t="s">
        <v>311</v>
      </c>
      <c r="K17" s="5" t="s">
        <v>312</v>
      </c>
    </row>
    <row r="18" spans="1:10" ht="12.75">
      <c r="A18" s="7">
        <v>0.8</v>
      </c>
      <c r="B18" s="6">
        <v>21</v>
      </c>
      <c r="C18" t="s">
        <v>23</v>
      </c>
      <c r="D18" s="11">
        <v>15.6</v>
      </c>
      <c r="E18" s="11">
        <f t="shared" si="0"/>
        <v>26.500199851125007</v>
      </c>
      <c r="F18" s="11"/>
      <c r="G18" s="11"/>
      <c r="H18" s="11"/>
      <c r="I18" s="11"/>
      <c r="J18" s="6"/>
    </row>
    <row r="19" spans="1:11" ht="12.75">
      <c r="A19" s="7">
        <v>0.71</v>
      </c>
      <c r="B19" s="6">
        <v>22</v>
      </c>
      <c r="C19" t="s">
        <v>24</v>
      </c>
      <c r="D19" s="11">
        <v>16.8</v>
      </c>
      <c r="E19" s="11">
        <f t="shared" si="0"/>
        <v>28.53867676275002</v>
      </c>
      <c r="F19" s="11"/>
      <c r="G19" s="11"/>
      <c r="H19" s="11"/>
      <c r="I19" s="11"/>
      <c r="J19" s="6" t="s">
        <v>311</v>
      </c>
      <c r="K19" s="5" t="s">
        <v>312</v>
      </c>
    </row>
    <row r="20" spans="1:11" ht="12.75">
      <c r="A20" s="7">
        <v>0.63</v>
      </c>
      <c r="B20" s="6">
        <v>23</v>
      </c>
      <c r="C20" t="s">
        <v>25</v>
      </c>
      <c r="D20" s="11">
        <v>23.76</v>
      </c>
      <c r="E20" s="11">
        <f t="shared" si="0"/>
        <v>40.36184285017502</v>
      </c>
      <c r="F20" s="11"/>
      <c r="G20" s="11"/>
      <c r="H20" s="11"/>
      <c r="I20" s="11"/>
      <c r="J20" s="6" t="s">
        <v>311</v>
      </c>
      <c r="K20" s="5" t="s">
        <v>312</v>
      </c>
    </row>
    <row r="21" spans="1:11" ht="12.75">
      <c r="A21" s="7">
        <v>0.56</v>
      </c>
      <c r="B21" s="6">
        <v>24</v>
      </c>
      <c r="C21" t="s">
        <v>26</v>
      </c>
      <c r="D21" s="11">
        <v>24.49</v>
      </c>
      <c r="E21" s="11">
        <f t="shared" si="0"/>
        <v>41.601916304746894</v>
      </c>
      <c r="F21" s="11"/>
      <c r="G21" s="11"/>
      <c r="H21" s="11"/>
      <c r="I21" s="11"/>
      <c r="J21" s="6" t="s">
        <v>311</v>
      </c>
      <c r="K21" s="5" t="s">
        <v>312</v>
      </c>
    </row>
    <row r="22" spans="1:11" ht="12.75">
      <c r="A22" s="7">
        <v>0.5</v>
      </c>
      <c r="B22" s="6">
        <v>25</v>
      </c>
      <c r="C22" t="s">
        <v>27</v>
      </c>
      <c r="D22" s="11">
        <v>24.8</v>
      </c>
      <c r="E22" s="11">
        <f t="shared" si="0"/>
        <v>42.128522840250014</v>
      </c>
      <c r="F22" s="11"/>
      <c r="G22" s="11"/>
      <c r="H22" s="11"/>
      <c r="I22" s="11"/>
      <c r="J22" s="6" t="s">
        <v>311</v>
      </c>
      <c r="K22" s="5" t="s">
        <v>312</v>
      </c>
    </row>
    <row r="23" spans="1:10" ht="12.75">
      <c r="A23" s="7">
        <v>0.45</v>
      </c>
      <c r="B23" s="6">
        <v>26</v>
      </c>
      <c r="C23" t="s">
        <v>28</v>
      </c>
      <c r="D23" s="11">
        <v>27.25</v>
      </c>
      <c r="E23" s="11">
        <f t="shared" si="0"/>
        <v>46.2904132014844</v>
      </c>
      <c r="F23" s="11"/>
      <c r="G23" s="11"/>
      <c r="H23" s="11"/>
      <c r="I23" s="11"/>
      <c r="J23" s="6"/>
    </row>
    <row r="24" spans="1:10" ht="12.75">
      <c r="A24" s="7">
        <v>0.4</v>
      </c>
      <c r="B24" s="6">
        <v>27</v>
      </c>
      <c r="C24" t="s">
        <v>29</v>
      </c>
      <c r="D24" s="11">
        <v>32.77</v>
      </c>
      <c r="E24" s="11">
        <f t="shared" si="0"/>
        <v>55.66740699495939</v>
      </c>
      <c r="F24" s="11"/>
      <c r="G24" s="11"/>
      <c r="H24" s="11"/>
      <c r="I24" s="11"/>
      <c r="J24" s="6"/>
    </row>
    <row r="25" spans="1:10" ht="12.75">
      <c r="A25" s="7"/>
      <c r="B25" s="6"/>
      <c r="D25" s="25"/>
      <c r="E25" s="11"/>
      <c r="F25" s="2"/>
      <c r="G25" s="2"/>
      <c r="H25" s="2"/>
      <c r="I25" s="2"/>
      <c r="J25" s="2"/>
    </row>
    <row r="26" spans="1:9" ht="12.75">
      <c r="A26" s="7"/>
      <c r="B26" s="6"/>
      <c r="D26" s="25"/>
      <c r="E26" s="11"/>
      <c r="F26" s="2"/>
      <c r="G26" s="2"/>
      <c r="H26" s="2"/>
      <c r="I26" s="2"/>
    </row>
    <row r="27" spans="1:9" ht="12.75">
      <c r="A27" s="7"/>
      <c r="B27" s="6"/>
      <c r="D27" s="26"/>
      <c r="E27" s="32" t="s">
        <v>30</v>
      </c>
      <c r="F27" s="6"/>
      <c r="G27" s="6"/>
      <c r="H27" s="6"/>
      <c r="I27" s="6"/>
    </row>
    <row r="28" spans="1:10" ht="12.75">
      <c r="A28" s="8">
        <v>0.355</v>
      </c>
      <c r="B28" s="6">
        <v>29</v>
      </c>
      <c r="C28" t="s">
        <v>34</v>
      </c>
      <c r="D28" s="11">
        <v>34.8</v>
      </c>
      <c r="E28" s="11">
        <f>D28*1.05*1.05*1.05*1.05*1.1*1.1*1.05*1.1</f>
        <v>59.11583043712502</v>
      </c>
      <c r="F28" s="11"/>
      <c r="G28" s="11"/>
      <c r="H28" s="11"/>
      <c r="I28" s="11"/>
      <c r="J28" s="20"/>
    </row>
    <row r="29" spans="1:10" ht="12.75">
      <c r="A29" s="8">
        <v>0.315</v>
      </c>
      <c r="B29" s="6">
        <v>30</v>
      </c>
      <c r="C29" t="s">
        <v>35</v>
      </c>
      <c r="D29" s="11">
        <v>38.94</v>
      </c>
      <c r="E29" s="11">
        <f>D29*1.05*1.05*1.05*1.05*1.1*1.1*1.05*1.1</f>
        <v>66.14857578223128</v>
      </c>
      <c r="F29" s="11"/>
      <c r="G29" s="11"/>
      <c r="H29" s="11"/>
      <c r="I29" s="11"/>
      <c r="J29" s="20"/>
    </row>
    <row r="30" spans="1:10" ht="12.75">
      <c r="A30" s="8"/>
      <c r="B30" s="6"/>
      <c r="D30" s="24"/>
      <c r="E30" s="11"/>
      <c r="F30" s="11"/>
      <c r="G30" s="11"/>
      <c r="H30" s="11"/>
      <c r="I30" s="11"/>
      <c r="J30" s="4"/>
    </row>
    <row r="31" spans="1:10" ht="12.75">
      <c r="A31" s="8"/>
      <c r="B31" s="6"/>
      <c r="D31" s="24"/>
      <c r="E31" s="11"/>
      <c r="F31" s="11"/>
      <c r="G31" s="11"/>
      <c r="H31" s="11"/>
      <c r="I31" s="11"/>
      <c r="J31" s="4"/>
    </row>
    <row r="32" spans="1:9" ht="12.75">
      <c r="A32" s="7"/>
      <c r="B32" s="6"/>
      <c r="D32" s="31"/>
      <c r="E32" s="6"/>
      <c r="F32" s="6"/>
      <c r="G32" s="6"/>
      <c r="H32" s="6"/>
      <c r="I32" s="6"/>
    </row>
    <row r="33" spans="1:10" ht="12.75">
      <c r="A33" s="7"/>
      <c r="B33" s="6"/>
      <c r="D33" s="26"/>
      <c r="J33" s="2"/>
    </row>
    <row r="34" spans="1:8" ht="15.6">
      <c r="A34" s="7"/>
      <c r="B34" s="6"/>
      <c r="D34" s="26"/>
      <c r="F34" s="10"/>
      <c r="G34" s="9"/>
      <c r="H34" s="9"/>
    </row>
    <row r="35" spans="1:4" ht="12.75">
      <c r="A35" s="7"/>
      <c r="B35" s="5"/>
      <c r="D35" s="26"/>
    </row>
    <row r="36" spans="1:8" ht="12.75">
      <c r="A36" s="3"/>
      <c r="D36" s="26"/>
      <c r="E36" s="5"/>
      <c r="F36" s="5"/>
      <c r="G36" s="5"/>
      <c r="H36" s="5"/>
    </row>
    <row r="37" spans="1:4" ht="12.75">
      <c r="A37" s="3"/>
      <c r="D37" s="26"/>
    </row>
    <row r="38" spans="1:4" ht="12.75">
      <c r="A38" s="3"/>
      <c r="D38" s="26"/>
    </row>
    <row r="39" spans="1:4" ht="12.75">
      <c r="A39" s="3"/>
      <c r="D39" s="26"/>
    </row>
    <row r="40" spans="1:4" ht="12.75">
      <c r="A40" s="3"/>
      <c r="D40" s="26"/>
    </row>
    <row r="41" spans="1:4" ht="12.75">
      <c r="A41" s="3"/>
      <c r="D41" s="26"/>
    </row>
    <row r="42" ht="12.75">
      <c r="D42" s="26"/>
    </row>
    <row r="46" ht="22.8">
      <c r="E46" s="22" t="s">
        <v>293</v>
      </c>
    </row>
    <row r="48" ht="12.75">
      <c r="E48" s="5" t="s">
        <v>294</v>
      </c>
    </row>
    <row r="51" ht="12.75">
      <c r="E51" s="5" t="s">
        <v>39</v>
      </c>
    </row>
    <row r="52" ht="12.75">
      <c r="E52" s="5" t="s">
        <v>295</v>
      </c>
    </row>
    <row r="54" spans="3:8" ht="12.75">
      <c r="C54" s="5" t="s">
        <v>40</v>
      </c>
      <c r="D54" s="5"/>
      <c r="F54" s="5" t="s">
        <v>41</v>
      </c>
      <c r="H54" s="5" t="s">
        <v>42</v>
      </c>
    </row>
    <row r="56" spans="3:8" ht="12.75">
      <c r="C56" s="13" t="s">
        <v>43</v>
      </c>
      <c r="D56" s="13"/>
      <c r="F56" t="s">
        <v>44</v>
      </c>
      <c r="H56" s="16">
        <v>23</v>
      </c>
    </row>
    <row r="57" spans="3:8" ht="12.75">
      <c r="C57" s="13" t="s">
        <v>45</v>
      </c>
      <c r="D57" s="13"/>
      <c r="F57" t="s">
        <v>46</v>
      </c>
      <c r="H57" s="16">
        <v>23</v>
      </c>
    </row>
    <row r="58" spans="3:8" ht="12.75">
      <c r="C58" s="13" t="s">
        <v>47</v>
      </c>
      <c r="D58" s="13"/>
      <c r="F58" t="s">
        <v>48</v>
      </c>
      <c r="H58" s="16">
        <v>23</v>
      </c>
    </row>
    <row r="59" spans="3:8" ht="12.75">
      <c r="C59" s="13" t="s">
        <v>49</v>
      </c>
      <c r="D59" s="13"/>
      <c r="F59" t="s">
        <v>50</v>
      </c>
      <c r="H59" s="16">
        <v>23</v>
      </c>
    </row>
    <row r="62" ht="12.75">
      <c r="E62" s="5" t="s">
        <v>296</v>
      </c>
    </row>
    <row r="63" ht="12.75">
      <c r="E63" s="5" t="s">
        <v>327</v>
      </c>
    </row>
    <row r="65" spans="3:8" ht="12.75">
      <c r="C65" t="s">
        <v>287</v>
      </c>
      <c r="F65" t="s">
        <v>44</v>
      </c>
      <c r="H65" s="16">
        <v>12</v>
      </c>
    </row>
    <row r="66" spans="3:8" ht="12.75">
      <c r="C66" t="s">
        <v>288</v>
      </c>
      <c r="F66" t="s">
        <v>46</v>
      </c>
      <c r="H66" s="16">
        <v>12</v>
      </c>
    </row>
    <row r="67" spans="3:8" ht="12.75">
      <c r="C67" t="s">
        <v>289</v>
      </c>
      <c r="F67" t="s">
        <v>48</v>
      </c>
      <c r="H67" s="16">
        <v>12</v>
      </c>
    </row>
    <row r="68" spans="3:8" ht="12.75">
      <c r="C68" t="s">
        <v>290</v>
      </c>
      <c r="F68" t="s">
        <v>50</v>
      </c>
      <c r="H68" s="16">
        <v>12</v>
      </c>
    </row>
    <row r="69" ht="12.75">
      <c r="H69" s="16"/>
    </row>
    <row r="70" ht="12.75">
      <c r="H70" s="16"/>
    </row>
    <row r="71" ht="12.75">
      <c r="H71" s="16"/>
    </row>
    <row r="72" ht="12.75">
      <c r="H72" s="16"/>
    </row>
    <row r="73" ht="12.75">
      <c r="E73" s="5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92" spans="3:4" ht="12.75">
      <c r="C92" s="5" t="s">
        <v>313</v>
      </c>
      <c r="D92" s="5"/>
    </row>
    <row r="93" spans="3:4" ht="12.75">
      <c r="C93" s="5" t="s">
        <v>51</v>
      </c>
      <c r="D93" s="5"/>
    </row>
    <row r="96" spans="1:10" ht="12.75">
      <c r="A96" s="5" t="s">
        <v>52</v>
      </c>
      <c r="E96" s="6" t="s">
        <v>3</v>
      </c>
      <c r="G96" s="6" t="s">
        <v>7</v>
      </c>
      <c r="I96" s="33" t="s">
        <v>53</v>
      </c>
      <c r="J96" s="2"/>
    </row>
    <row r="97" spans="1:10" ht="12.75">
      <c r="A97" s="6" t="s">
        <v>5</v>
      </c>
      <c r="E97" s="6" t="s">
        <v>5</v>
      </c>
      <c r="I97" s="6"/>
      <c r="J97" s="2"/>
    </row>
    <row r="98" ht="12.75">
      <c r="E98" s="15"/>
    </row>
    <row r="99" spans="1:9" ht="12.75">
      <c r="A99" s="14" t="s">
        <v>54</v>
      </c>
      <c r="E99" s="15">
        <v>1.25</v>
      </c>
      <c r="G99" t="s">
        <v>55</v>
      </c>
      <c r="I99" s="11">
        <v>2</v>
      </c>
    </row>
    <row r="100" spans="1:9" ht="12.75">
      <c r="A100" s="14" t="s">
        <v>56</v>
      </c>
      <c r="E100" s="15">
        <v>0.9</v>
      </c>
      <c r="G100" t="s">
        <v>57</v>
      </c>
      <c r="I100" s="11">
        <v>2.15</v>
      </c>
    </row>
    <row r="101" spans="1:9" ht="12.75">
      <c r="A101" s="14" t="s">
        <v>58</v>
      </c>
      <c r="E101" s="15">
        <v>0.71</v>
      </c>
      <c r="G101" t="s">
        <v>59</v>
      </c>
      <c r="I101" s="11">
        <v>2.67</v>
      </c>
    </row>
    <row r="102" spans="1:9" ht="12.75">
      <c r="A102" s="14" t="s">
        <v>60</v>
      </c>
      <c r="E102" s="15">
        <v>0.56</v>
      </c>
      <c r="G102" t="s">
        <v>61</v>
      </c>
      <c r="I102" s="11">
        <v>3.08</v>
      </c>
    </row>
    <row r="103" spans="1:9" ht="12.75">
      <c r="A103" s="14" t="s">
        <v>62</v>
      </c>
      <c r="E103" s="15">
        <v>0.45</v>
      </c>
      <c r="G103" t="s">
        <v>63</v>
      </c>
      <c r="I103" s="11">
        <v>3.6</v>
      </c>
    </row>
    <row r="104" spans="1:9" ht="12.75">
      <c r="A104" s="14" t="s">
        <v>64</v>
      </c>
      <c r="E104" s="15">
        <v>0.375</v>
      </c>
      <c r="G104" t="s">
        <v>65</v>
      </c>
      <c r="I104" s="11">
        <v>4.27</v>
      </c>
    </row>
    <row r="105" spans="1:9" ht="12.75">
      <c r="A105" s="14" t="s">
        <v>66</v>
      </c>
      <c r="E105" s="15">
        <v>0.315</v>
      </c>
      <c r="G105" t="s">
        <v>67</v>
      </c>
      <c r="I105" s="11">
        <v>4.54</v>
      </c>
    </row>
    <row r="106" spans="1:9" ht="12.75">
      <c r="A106" s="14" t="s">
        <v>68</v>
      </c>
      <c r="E106" s="15">
        <v>0.28</v>
      </c>
      <c r="G106" t="s">
        <v>69</v>
      </c>
      <c r="I106" s="11">
        <v>4.68</v>
      </c>
    </row>
    <row r="107" spans="1:9" ht="12.75">
      <c r="A107" s="14" t="s">
        <v>70</v>
      </c>
      <c r="E107" s="15">
        <v>0.224</v>
      </c>
      <c r="G107" t="s">
        <v>71</v>
      </c>
      <c r="I107" s="11">
        <v>4.81</v>
      </c>
    </row>
    <row r="108" spans="1:9" ht="12.75">
      <c r="A108" s="14" t="s">
        <v>72</v>
      </c>
      <c r="E108" s="15">
        <v>0.2</v>
      </c>
      <c r="G108" t="s">
        <v>73</v>
      </c>
      <c r="I108" s="11">
        <v>5.07</v>
      </c>
    </row>
    <row r="109" spans="1:9" ht="12.75">
      <c r="A109" s="14" t="s">
        <v>74</v>
      </c>
      <c r="E109" s="15">
        <v>0.16</v>
      </c>
      <c r="G109" t="s">
        <v>75</v>
      </c>
      <c r="I109" s="11">
        <v>5.21</v>
      </c>
    </row>
    <row r="110" ht="12.75">
      <c r="E110" s="1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8" ht="12.75">
      <c r="E138" s="5" t="s">
        <v>314</v>
      </c>
    </row>
    <row r="139" ht="12.75">
      <c r="E139" s="5" t="s">
        <v>316</v>
      </c>
    </row>
    <row r="140" ht="12.75">
      <c r="E140" s="5"/>
    </row>
    <row r="141" spans="3:7" ht="12.75">
      <c r="C141" s="5"/>
      <c r="D141" s="5"/>
      <c r="E141" s="5" t="s">
        <v>76</v>
      </c>
      <c r="F141" s="5"/>
      <c r="G141" s="5"/>
    </row>
    <row r="142" spans="3:8" ht="12.75">
      <c r="C142" s="5"/>
      <c r="D142" s="5"/>
      <c r="E142" s="5"/>
      <c r="F142" s="5"/>
      <c r="G142" s="5"/>
      <c r="H142" s="5"/>
    </row>
    <row r="144" spans="1:11" ht="12.75">
      <c r="A144" s="5" t="s">
        <v>3</v>
      </c>
      <c r="B144" s="5" t="s">
        <v>7</v>
      </c>
      <c r="C144" s="1"/>
      <c r="D144" s="1"/>
      <c r="E144" s="6" t="s">
        <v>77</v>
      </c>
      <c r="G144" s="6" t="s">
        <v>78</v>
      </c>
      <c r="I144" s="6" t="s">
        <v>79</v>
      </c>
      <c r="J144" s="6" t="s">
        <v>80</v>
      </c>
      <c r="K144" s="5"/>
    </row>
    <row r="145" spans="4:10" ht="12.75">
      <c r="D145" s="26"/>
      <c r="E145" s="2"/>
      <c r="G145" s="2"/>
      <c r="I145" s="2"/>
      <c r="J145" s="2"/>
    </row>
    <row r="146" spans="1:10" ht="12.75">
      <c r="A146" s="8">
        <v>1.6</v>
      </c>
      <c r="B146" s="13" t="s">
        <v>81</v>
      </c>
      <c r="C146" s="13"/>
      <c r="D146" s="11">
        <v>8</v>
      </c>
      <c r="E146" s="11">
        <f>D146*1.1*1.04*1.05*1.05*1.05*1.05*1.1*1.05*1.05*1.05*1.05*1.1*1.1*1.05*1.1</f>
        <v>20.786934314561464</v>
      </c>
      <c r="F146" s="16"/>
      <c r="G146" s="11">
        <f aca="true" t="shared" si="1" ref="G146:G152">E146*0.9</f>
        <v>18.70824088310532</v>
      </c>
      <c r="H146" s="16"/>
      <c r="I146" s="11">
        <f aca="true" t="shared" si="2" ref="I146:I152">E146*0.85</f>
        <v>17.668894167377243</v>
      </c>
      <c r="J146" s="11">
        <f aca="true" t="shared" si="3" ref="J146:J152">E146*0.8</f>
        <v>16.62954745164917</v>
      </c>
    </row>
    <row r="147" spans="1:10" ht="12.75">
      <c r="A147" s="8">
        <v>1.25</v>
      </c>
      <c r="B147" s="13" t="s">
        <v>82</v>
      </c>
      <c r="C147" s="13"/>
      <c r="D147" s="11">
        <v>7.28</v>
      </c>
      <c r="E147" s="11">
        <f aca="true" t="shared" si="4" ref="E147:E158">D147*1.1*1.04*1.05*1.05*1.05*1.05*1.1*1.05*1.05*1.05*1.05*1.1*1.1*1.05*1.1</f>
        <v>18.916110226250943</v>
      </c>
      <c r="F147" s="16"/>
      <c r="G147" s="11">
        <f t="shared" si="1"/>
        <v>17.02449920362585</v>
      </c>
      <c r="H147" s="16"/>
      <c r="I147" s="11">
        <f t="shared" si="2"/>
        <v>16.0786936923133</v>
      </c>
      <c r="J147" s="11">
        <f t="shared" si="3"/>
        <v>15.132888181000755</v>
      </c>
    </row>
    <row r="148" spans="1:10" ht="12.75">
      <c r="A148" s="8">
        <v>0.9</v>
      </c>
      <c r="B148" s="13" t="s">
        <v>83</v>
      </c>
      <c r="C148" s="13"/>
      <c r="D148" s="11">
        <v>5.78</v>
      </c>
      <c r="E148" s="11">
        <f t="shared" si="4"/>
        <v>15.01856004227066</v>
      </c>
      <c r="F148" s="16"/>
      <c r="G148" s="11">
        <f t="shared" si="1"/>
        <v>13.516704038043596</v>
      </c>
      <c r="H148" s="16"/>
      <c r="I148" s="11">
        <f t="shared" si="2"/>
        <v>12.765776035930061</v>
      </c>
      <c r="J148" s="11">
        <f t="shared" si="3"/>
        <v>12.014848033816529</v>
      </c>
    </row>
    <row r="149" spans="1:10" ht="12.75">
      <c r="A149" s="8">
        <v>0.71</v>
      </c>
      <c r="B149" s="13" t="s">
        <v>84</v>
      </c>
      <c r="C149" s="13"/>
      <c r="D149" s="11">
        <v>5.2</v>
      </c>
      <c r="E149" s="11">
        <f t="shared" si="4"/>
        <v>13.511507304464955</v>
      </c>
      <c r="F149" s="16"/>
      <c r="G149" s="11">
        <f t="shared" si="1"/>
        <v>12.16035657401846</v>
      </c>
      <c r="H149" s="16"/>
      <c r="I149" s="11">
        <f t="shared" si="2"/>
        <v>11.48478120879521</v>
      </c>
      <c r="J149" s="11">
        <f t="shared" si="3"/>
        <v>10.809205843571965</v>
      </c>
    </row>
    <row r="150" spans="1:10" ht="12.75">
      <c r="A150" s="8">
        <v>0.56</v>
      </c>
      <c r="B150" s="13" t="s">
        <v>85</v>
      </c>
      <c r="C150" s="13"/>
      <c r="D150" s="11">
        <v>4.85</v>
      </c>
      <c r="E150" s="11">
        <f t="shared" si="4"/>
        <v>12.602078928202891</v>
      </c>
      <c r="F150" s="16"/>
      <c r="G150" s="11">
        <f t="shared" si="1"/>
        <v>11.341871035382603</v>
      </c>
      <c r="H150" s="16"/>
      <c r="I150" s="11">
        <f t="shared" si="2"/>
        <v>10.711767088972458</v>
      </c>
      <c r="J150" s="11">
        <f t="shared" si="3"/>
        <v>10.081663142562313</v>
      </c>
    </row>
    <row r="151" spans="1:10" ht="12.75">
      <c r="A151" s="8">
        <v>0.45</v>
      </c>
      <c r="B151" s="13" t="s">
        <v>86</v>
      </c>
      <c r="C151" s="13"/>
      <c r="D151" s="11">
        <v>4.65</v>
      </c>
      <c r="E151" s="11">
        <f t="shared" si="4"/>
        <v>12.082405570338858</v>
      </c>
      <c r="F151" s="16"/>
      <c r="G151" s="11">
        <f t="shared" si="1"/>
        <v>10.874165013304973</v>
      </c>
      <c r="H151" s="16"/>
      <c r="I151" s="11">
        <f t="shared" si="2"/>
        <v>10.27004473478803</v>
      </c>
      <c r="J151" s="11">
        <f t="shared" si="3"/>
        <v>9.665924456271087</v>
      </c>
    </row>
    <row r="152" spans="1:10" ht="12.75">
      <c r="A152" s="8">
        <v>0.4</v>
      </c>
      <c r="B152" s="13" t="s">
        <v>87</v>
      </c>
      <c r="C152" s="13"/>
      <c r="D152" s="11">
        <v>4.65</v>
      </c>
      <c r="E152" s="11">
        <f t="shared" si="4"/>
        <v>12.082405570338858</v>
      </c>
      <c r="F152" s="16"/>
      <c r="G152" s="11">
        <f t="shared" si="1"/>
        <v>10.874165013304973</v>
      </c>
      <c r="H152" s="16"/>
      <c r="I152" s="11">
        <f t="shared" si="2"/>
        <v>10.27004473478803</v>
      </c>
      <c r="J152" s="11">
        <f t="shared" si="3"/>
        <v>9.665924456271087</v>
      </c>
    </row>
    <row r="153" spans="1:10" ht="12.75">
      <c r="A153" s="8">
        <v>0.315</v>
      </c>
      <c r="B153" s="13" t="s">
        <v>88</v>
      </c>
      <c r="C153" s="13"/>
      <c r="D153" s="11">
        <v>4.65</v>
      </c>
      <c r="E153" s="11">
        <f t="shared" si="4"/>
        <v>12.082405570338858</v>
      </c>
      <c r="F153" s="16"/>
      <c r="G153" s="11">
        <f aca="true" t="shared" si="5" ref="G153:G158">E153*0.9</f>
        <v>10.874165013304973</v>
      </c>
      <c r="H153" s="16"/>
      <c r="I153" s="11">
        <f aca="true" t="shared" si="6" ref="I153:I158">E153*0.85</f>
        <v>10.27004473478803</v>
      </c>
      <c r="J153" s="11">
        <f aca="true" t="shared" si="7" ref="J153:J158">E153*0.8</f>
        <v>9.665924456271087</v>
      </c>
    </row>
    <row r="154" spans="1:10" ht="12.75">
      <c r="A154" s="8">
        <v>0.28</v>
      </c>
      <c r="B154" s="13" t="s">
        <v>89</v>
      </c>
      <c r="C154" s="13"/>
      <c r="D154" s="11">
        <v>4.65</v>
      </c>
      <c r="E154" s="11">
        <f t="shared" si="4"/>
        <v>12.082405570338858</v>
      </c>
      <c r="F154" s="16"/>
      <c r="G154" s="11">
        <f t="shared" si="5"/>
        <v>10.874165013304973</v>
      </c>
      <c r="H154" s="16"/>
      <c r="I154" s="11">
        <f t="shared" si="6"/>
        <v>10.27004473478803</v>
      </c>
      <c r="J154" s="11">
        <f t="shared" si="7"/>
        <v>9.665924456271087</v>
      </c>
    </row>
    <row r="155" spans="1:10" ht="12.75">
      <c r="A155" s="8">
        <v>0.224</v>
      </c>
      <c r="B155" s="13" t="s">
        <v>90</v>
      </c>
      <c r="C155" s="13"/>
      <c r="D155" s="11">
        <v>4.65</v>
      </c>
      <c r="E155" s="11">
        <f t="shared" si="4"/>
        <v>12.082405570338858</v>
      </c>
      <c r="F155" s="16"/>
      <c r="G155" s="11">
        <f t="shared" si="5"/>
        <v>10.874165013304973</v>
      </c>
      <c r="H155" s="16"/>
      <c r="I155" s="11">
        <f t="shared" si="6"/>
        <v>10.27004473478803</v>
      </c>
      <c r="J155" s="11">
        <f t="shared" si="7"/>
        <v>9.665924456271087</v>
      </c>
    </row>
    <row r="156" spans="1:10" ht="12.75">
      <c r="A156" s="8">
        <v>0.2</v>
      </c>
      <c r="B156" s="13" t="s">
        <v>91</v>
      </c>
      <c r="C156" s="13"/>
      <c r="D156" s="11">
        <v>4.65</v>
      </c>
      <c r="E156" s="11">
        <f t="shared" si="4"/>
        <v>12.082405570338858</v>
      </c>
      <c r="F156" s="16"/>
      <c r="G156" s="11">
        <f t="shared" si="5"/>
        <v>10.874165013304973</v>
      </c>
      <c r="H156" s="16"/>
      <c r="I156" s="11">
        <f t="shared" si="6"/>
        <v>10.27004473478803</v>
      </c>
      <c r="J156" s="11">
        <f t="shared" si="7"/>
        <v>9.665924456271087</v>
      </c>
    </row>
    <row r="157" spans="1:10" ht="12.75">
      <c r="A157" s="8">
        <v>0.16</v>
      </c>
      <c r="B157" s="13" t="s">
        <v>92</v>
      </c>
      <c r="C157" s="13"/>
      <c r="D157" s="11">
        <v>4.65</v>
      </c>
      <c r="E157" s="11">
        <f t="shared" si="4"/>
        <v>12.082405570338858</v>
      </c>
      <c r="F157" s="16"/>
      <c r="G157" s="11">
        <f t="shared" si="5"/>
        <v>10.874165013304973</v>
      </c>
      <c r="H157" s="16"/>
      <c r="I157" s="11">
        <f t="shared" si="6"/>
        <v>10.27004473478803</v>
      </c>
      <c r="J157" s="11">
        <f t="shared" si="7"/>
        <v>9.665924456271087</v>
      </c>
    </row>
    <row r="158" spans="1:10" ht="12.75">
      <c r="A158" s="8">
        <v>0.125</v>
      </c>
      <c r="B158" s="13" t="s">
        <v>93</v>
      </c>
      <c r="C158" s="13"/>
      <c r="D158" s="11">
        <v>4.65</v>
      </c>
      <c r="E158" s="11">
        <f t="shared" si="4"/>
        <v>12.082405570338858</v>
      </c>
      <c r="F158" s="16"/>
      <c r="G158" s="11">
        <f t="shared" si="5"/>
        <v>10.874165013304973</v>
      </c>
      <c r="H158" s="16"/>
      <c r="I158" s="11">
        <f t="shared" si="6"/>
        <v>10.27004473478803</v>
      </c>
      <c r="J158" s="11">
        <f t="shared" si="7"/>
        <v>9.665924456271087</v>
      </c>
    </row>
    <row r="159" ht="12.75">
      <c r="A159" s="15"/>
    </row>
    <row r="160" ht="12.75">
      <c r="A160" s="15"/>
    </row>
    <row r="161" spans="1:10" ht="12.75">
      <c r="A161" s="15"/>
      <c r="C161" s="5" t="s">
        <v>94</v>
      </c>
      <c r="J161" s="5" t="s">
        <v>325</v>
      </c>
    </row>
    <row r="162" spans="1:3" ht="12.75">
      <c r="A162" s="15"/>
      <c r="C162" s="5" t="s">
        <v>95</v>
      </c>
    </row>
    <row r="163" spans="1:3" ht="12.75">
      <c r="A163" s="15"/>
      <c r="C163" s="5"/>
    </row>
    <row r="164" spans="1:5" ht="12.75">
      <c r="A164" s="15"/>
      <c r="C164" s="5"/>
      <c r="E164" t="s">
        <v>96</v>
      </c>
    </row>
    <row r="165" ht="12.75">
      <c r="A165" s="15"/>
    </row>
    <row r="166" spans="1:11" ht="12.75">
      <c r="A166" s="5" t="s">
        <v>3</v>
      </c>
      <c r="B166" s="5" t="s">
        <v>7</v>
      </c>
      <c r="C166" s="1"/>
      <c r="D166" s="1"/>
      <c r="E166" s="6" t="s">
        <v>77</v>
      </c>
      <c r="G166" s="6" t="s">
        <v>78</v>
      </c>
      <c r="I166" s="6" t="s">
        <v>79</v>
      </c>
      <c r="J166" s="6" t="s">
        <v>80</v>
      </c>
      <c r="K166" s="5"/>
    </row>
    <row r="167" spans="4:10" ht="12.75">
      <c r="D167" s="26"/>
      <c r="E167" s="2"/>
      <c r="G167" s="2"/>
      <c r="I167" s="2"/>
      <c r="J167" s="2"/>
    </row>
    <row r="168" spans="1:10" ht="12.75">
      <c r="A168" s="8">
        <v>1.6</v>
      </c>
      <c r="B168" s="13" t="s">
        <v>97</v>
      </c>
      <c r="C168" s="13"/>
      <c r="D168" s="24">
        <v>17.9</v>
      </c>
      <c r="E168" s="11">
        <f>D168*1.1*1.04*1.05*1.05*1.05*1.07*1.1*1.05*1.05*1.05*1.05*1.1*1.1*1.05*1.1</f>
        <v>47.39668487223759</v>
      </c>
      <c r="F168" s="16"/>
      <c r="G168" s="11">
        <f aca="true" t="shared" si="8" ref="G168:G175">E168*0.9</f>
        <v>42.65701638501383</v>
      </c>
      <c r="H168" s="16"/>
      <c r="I168" s="11">
        <f aca="true" t="shared" si="9" ref="I168:I175">E168*0.85</f>
        <v>40.287182141401956</v>
      </c>
      <c r="J168" s="11">
        <f aca="true" t="shared" si="10" ref="J168:J175">E168*0.8</f>
        <v>37.91734789779007</v>
      </c>
    </row>
    <row r="169" spans="1:10" ht="12.75">
      <c r="A169" s="8">
        <v>1.25</v>
      </c>
      <c r="B169" s="13" t="s">
        <v>98</v>
      </c>
      <c r="C169" s="13"/>
      <c r="D169" s="24">
        <v>11.9</v>
      </c>
      <c r="E169" s="11">
        <f aca="true" t="shared" si="11" ref="E169:E176">D169*1.1*1.04*1.05*1.05*1.05*1.07*1.1*1.05*1.05*1.05*1.05*1.1*1.1*1.05*1.1</f>
        <v>31.50952793182276</v>
      </c>
      <c r="F169" s="16"/>
      <c r="G169" s="11">
        <f t="shared" si="8"/>
        <v>28.358575138640486</v>
      </c>
      <c r="H169" s="16"/>
      <c r="I169" s="11">
        <f t="shared" si="9"/>
        <v>26.783098742049344</v>
      </c>
      <c r="J169" s="11">
        <f t="shared" si="10"/>
        <v>25.20762234545821</v>
      </c>
    </row>
    <row r="170" spans="1:10" ht="12.75">
      <c r="A170" s="8">
        <v>0.9</v>
      </c>
      <c r="B170" s="13" t="s">
        <v>99</v>
      </c>
      <c r="C170" s="13"/>
      <c r="D170" s="24">
        <v>8.67</v>
      </c>
      <c r="E170" s="11">
        <f t="shared" si="11"/>
        <v>22.956941778899438</v>
      </c>
      <c r="F170" s="16"/>
      <c r="G170" s="11">
        <f t="shared" si="8"/>
        <v>20.661247601009496</v>
      </c>
      <c r="H170" s="16"/>
      <c r="I170" s="11">
        <f t="shared" si="9"/>
        <v>19.51340051206452</v>
      </c>
      <c r="J170" s="11">
        <f t="shared" si="10"/>
        <v>18.36555342311955</v>
      </c>
    </row>
    <row r="171" spans="1:10" ht="12.75">
      <c r="A171" s="8">
        <v>0.71</v>
      </c>
      <c r="B171" s="13" t="s">
        <v>100</v>
      </c>
      <c r="C171" s="13"/>
      <c r="D171" s="24">
        <v>7.16</v>
      </c>
      <c r="E171" s="11">
        <f t="shared" si="11"/>
        <v>18.958673948895044</v>
      </c>
      <c r="F171" s="16"/>
      <c r="G171" s="11">
        <f t="shared" si="8"/>
        <v>17.06280655400554</v>
      </c>
      <c r="H171" s="16"/>
      <c r="I171" s="11">
        <f t="shared" si="9"/>
        <v>16.114872856560787</v>
      </c>
      <c r="J171" s="11">
        <f t="shared" si="10"/>
        <v>15.166939159116035</v>
      </c>
    </row>
    <row r="172" spans="1:10" ht="12.75">
      <c r="A172" s="8">
        <v>0.56</v>
      </c>
      <c r="B172" s="13" t="s">
        <v>101</v>
      </c>
      <c r="C172" s="13"/>
      <c r="D172" s="24">
        <v>6.36</v>
      </c>
      <c r="E172" s="11">
        <f t="shared" si="11"/>
        <v>16.840386356839726</v>
      </c>
      <c r="F172" s="16"/>
      <c r="G172" s="11">
        <f t="shared" si="8"/>
        <v>15.156347721155754</v>
      </c>
      <c r="H172" s="16"/>
      <c r="I172" s="11">
        <f t="shared" si="9"/>
        <v>14.314328403313766</v>
      </c>
      <c r="J172" s="11">
        <f t="shared" si="10"/>
        <v>13.472309085471782</v>
      </c>
    </row>
    <row r="173" spans="1:10" ht="12.75">
      <c r="A173" s="8">
        <v>0.45</v>
      </c>
      <c r="B173" s="13" t="s">
        <v>102</v>
      </c>
      <c r="C173" s="13"/>
      <c r="D173" s="24">
        <v>5.78</v>
      </c>
      <c r="E173" s="11">
        <f t="shared" si="11"/>
        <v>15.304627852599626</v>
      </c>
      <c r="F173" s="16"/>
      <c r="G173" s="11">
        <f t="shared" si="8"/>
        <v>13.774165067339665</v>
      </c>
      <c r="H173" s="16"/>
      <c r="I173" s="11">
        <f t="shared" si="9"/>
        <v>13.008933674709683</v>
      </c>
      <c r="J173" s="11">
        <f t="shared" si="10"/>
        <v>12.243702282079703</v>
      </c>
    </row>
    <row r="174" spans="1:10" ht="12.75">
      <c r="A174" s="8">
        <v>0.4</v>
      </c>
      <c r="B174" s="13" t="s">
        <v>103</v>
      </c>
      <c r="C174" s="13"/>
      <c r="D174" s="24">
        <v>5.78</v>
      </c>
      <c r="E174" s="11">
        <f t="shared" si="11"/>
        <v>15.304627852599626</v>
      </c>
      <c r="F174" s="16"/>
      <c r="G174" s="11">
        <f t="shared" si="8"/>
        <v>13.774165067339665</v>
      </c>
      <c r="H174" s="16"/>
      <c r="I174" s="11">
        <f t="shared" si="9"/>
        <v>13.008933674709683</v>
      </c>
      <c r="J174" s="11">
        <f t="shared" si="10"/>
        <v>12.243702282079703</v>
      </c>
    </row>
    <row r="175" spans="1:10" ht="12.75">
      <c r="A175" s="8">
        <v>0.315</v>
      </c>
      <c r="B175" s="13" t="s">
        <v>104</v>
      </c>
      <c r="C175" s="13"/>
      <c r="D175" s="24">
        <v>5.78</v>
      </c>
      <c r="E175" s="11">
        <f t="shared" si="11"/>
        <v>15.304627852599626</v>
      </c>
      <c r="F175" s="16"/>
      <c r="G175" s="11">
        <f t="shared" si="8"/>
        <v>13.774165067339665</v>
      </c>
      <c r="H175" s="16"/>
      <c r="I175" s="11">
        <f t="shared" si="9"/>
        <v>13.008933674709683</v>
      </c>
      <c r="J175" s="11">
        <f t="shared" si="10"/>
        <v>12.243702282079703</v>
      </c>
    </row>
    <row r="176" spans="1:10" ht="12.75">
      <c r="A176" s="8">
        <v>0.2</v>
      </c>
      <c r="B176" s="13" t="s">
        <v>291</v>
      </c>
      <c r="C176" s="13"/>
      <c r="D176" s="24">
        <v>5.78</v>
      </c>
      <c r="E176" s="11">
        <f t="shared" si="11"/>
        <v>15.304627852599626</v>
      </c>
      <c r="F176" s="16"/>
      <c r="G176" s="11">
        <f>E176*0.9</f>
        <v>13.774165067339665</v>
      </c>
      <c r="H176" s="16"/>
      <c r="I176" s="11">
        <f>E176*0.85</f>
        <v>13.008933674709683</v>
      </c>
      <c r="J176" s="11">
        <f>E176*0.8</f>
        <v>12.243702282079703</v>
      </c>
    </row>
    <row r="184" spans="3:4" ht="12.75">
      <c r="C184" s="5" t="s">
        <v>315</v>
      </c>
      <c r="D184" s="5"/>
    </row>
    <row r="185" spans="3:4" ht="12.75">
      <c r="C185" s="5" t="s">
        <v>317</v>
      </c>
      <c r="D185" s="5"/>
    </row>
    <row r="188" spans="5:7" ht="12.75">
      <c r="E188" s="5" t="s">
        <v>105</v>
      </c>
      <c r="F188" s="5"/>
      <c r="G188" s="5"/>
    </row>
    <row r="189" spans="3:4" ht="12.75">
      <c r="C189" s="5"/>
      <c r="D189" s="5"/>
    </row>
    <row r="191" spans="1:4" ht="12.75">
      <c r="A191" s="5" t="s">
        <v>3</v>
      </c>
      <c r="C191" s="5" t="s">
        <v>106</v>
      </c>
      <c r="D191" s="5"/>
    </row>
    <row r="192" spans="1:9" ht="12.75">
      <c r="A192" s="5" t="s">
        <v>5</v>
      </c>
      <c r="B192" s="5" t="s">
        <v>7</v>
      </c>
      <c r="C192" s="1"/>
      <c r="D192" s="1"/>
      <c r="F192" s="6" t="s">
        <v>107</v>
      </c>
      <c r="G192" s="6" t="s">
        <v>108</v>
      </c>
      <c r="H192" s="6" t="s">
        <v>109</v>
      </c>
      <c r="I192" s="6" t="s">
        <v>110</v>
      </c>
    </row>
    <row r="193" spans="6:9" ht="12.75">
      <c r="F193" s="2"/>
      <c r="G193" s="2"/>
      <c r="H193" s="2"/>
      <c r="I193" s="2"/>
    </row>
    <row r="194" spans="1:9" ht="12.75">
      <c r="A194" s="14">
        <v>1.6</v>
      </c>
      <c r="B194" s="13" t="s">
        <v>111</v>
      </c>
      <c r="C194" s="13"/>
      <c r="D194" s="24">
        <v>5.78</v>
      </c>
      <c r="E194" s="11"/>
      <c r="F194" s="11">
        <f>D194*1.1*1.04*1.05*1.05*1.1*1.06*1.1*1.05+1.05*1.05*1.05*1.1*1.1*1.05*1.1</f>
        <v>11.435612027994003</v>
      </c>
      <c r="G194" s="11">
        <f aca="true" t="shared" si="12" ref="G194:G209">F194*0.67</f>
        <v>7.661860058755982</v>
      </c>
      <c r="H194" s="11">
        <f aca="true" t="shared" si="13" ref="H194:H209">F194*0.6</f>
        <v>6.861367216796402</v>
      </c>
      <c r="I194" s="11">
        <f aca="true" t="shared" si="14" ref="I194:I209">F194*0.55</f>
        <v>6.2895866153967015</v>
      </c>
    </row>
    <row r="195" spans="1:9" ht="12.75">
      <c r="A195" s="14">
        <v>1.25</v>
      </c>
      <c r="B195" s="13" t="s">
        <v>112</v>
      </c>
      <c r="C195" s="13"/>
      <c r="D195" s="24">
        <v>5.78</v>
      </c>
      <c r="E195" s="11"/>
      <c r="F195" s="11">
        <f aca="true" t="shared" si="15" ref="F195:F211">D195*1.1*1.04*1.05*1.05*1.1*1.06*1.1*1.05+1.05*1.05*1.05*1.1*1.1*1.05*1.1</f>
        <v>11.435612027994003</v>
      </c>
      <c r="G195" s="11">
        <f t="shared" si="12"/>
        <v>7.661860058755982</v>
      </c>
      <c r="H195" s="11">
        <f t="shared" si="13"/>
        <v>6.861367216796402</v>
      </c>
      <c r="I195" s="11">
        <f t="shared" si="14"/>
        <v>6.2895866153967015</v>
      </c>
    </row>
    <row r="196" spans="1:9" ht="12.75">
      <c r="A196" s="14">
        <v>1</v>
      </c>
      <c r="B196" s="13" t="s">
        <v>113</v>
      </c>
      <c r="C196" s="13"/>
      <c r="D196" s="24">
        <v>5.78</v>
      </c>
      <c r="E196" s="11"/>
      <c r="F196" s="11">
        <f t="shared" si="15"/>
        <v>11.435612027994003</v>
      </c>
      <c r="G196" s="11">
        <f t="shared" si="12"/>
        <v>7.661860058755982</v>
      </c>
      <c r="H196" s="11">
        <f t="shared" si="13"/>
        <v>6.861367216796402</v>
      </c>
      <c r="I196" s="11">
        <f t="shared" si="14"/>
        <v>6.2895866153967015</v>
      </c>
    </row>
    <row r="197" spans="1:9" ht="12.75">
      <c r="A197" s="14">
        <v>0.9</v>
      </c>
      <c r="B197" s="13" t="s">
        <v>114</v>
      </c>
      <c r="C197" s="13"/>
      <c r="D197" s="24">
        <v>5.78</v>
      </c>
      <c r="E197" s="11"/>
      <c r="F197" s="11">
        <f t="shared" si="15"/>
        <v>11.435612027994003</v>
      </c>
      <c r="G197" s="11">
        <f t="shared" si="12"/>
        <v>7.661860058755982</v>
      </c>
      <c r="H197" s="11">
        <f t="shared" si="13"/>
        <v>6.861367216796402</v>
      </c>
      <c r="I197" s="11">
        <f t="shared" si="14"/>
        <v>6.2895866153967015</v>
      </c>
    </row>
    <row r="198" spans="1:9" ht="12.75">
      <c r="A198" s="14">
        <v>0.8</v>
      </c>
      <c r="B198" s="13" t="s">
        <v>115</v>
      </c>
      <c r="C198" s="13"/>
      <c r="D198" s="24">
        <v>5.78</v>
      </c>
      <c r="E198" s="11"/>
      <c r="F198" s="11">
        <f t="shared" si="15"/>
        <v>11.435612027994003</v>
      </c>
      <c r="G198" s="11">
        <f t="shared" si="12"/>
        <v>7.661860058755982</v>
      </c>
      <c r="H198" s="11">
        <f t="shared" si="13"/>
        <v>6.861367216796402</v>
      </c>
      <c r="I198" s="11">
        <f t="shared" si="14"/>
        <v>6.2895866153967015</v>
      </c>
    </row>
    <row r="199" spans="1:9" ht="12.75">
      <c r="A199" s="14">
        <v>0.71</v>
      </c>
      <c r="B199" s="13" t="s">
        <v>116</v>
      </c>
      <c r="C199" s="13"/>
      <c r="D199" s="24">
        <v>5.78</v>
      </c>
      <c r="E199" s="11"/>
      <c r="F199" s="11">
        <f t="shared" si="15"/>
        <v>11.435612027994003</v>
      </c>
      <c r="G199" s="11">
        <f t="shared" si="12"/>
        <v>7.661860058755982</v>
      </c>
      <c r="H199" s="11">
        <f t="shared" si="13"/>
        <v>6.861367216796402</v>
      </c>
      <c r="I199" s="11">
        <f t="shared" si="14"/>
        <v>6.2895866153967015</v>
      </c>
    </row>
    <row r="200" spans="1:9" ht="12.75">
      <c r="A200" s="14">
        <v>0.63</v>
      </c>
      <c r="B200" s="13" t="s">
        <v>117</v>
      </c>
      <c r="C200" s="13"/>
      <c r="D200" s="24">
        <v>5.78</v>
      </c>
      <c r="E200" s="11"/>
      <c r="F200" s="11">
        <f t="shared" si="15"/>
        <v>11.435612027994003</v>
      </c>
      <c r="G200" s="11">
        <f t="shared" si="12"/>
        <v>7.661860058755982</v>
      </c>
      <c r="H200" s="11">
        <f t="shared" si="13"/>
        <v>6.861367216796402</v>
      </c>
      <c r="I200" s="11">
        <f t="shared" si="14"/>
        <v>6.2895866153967015</v>
      </c>
    </row>
    <row r="201" spans="1:9" ht="12.75">
      <c r="A201" s="14">
        <v>0.56</v>
      </c>
      <c r="B201" s="13" t="s">
        <v>118</v>
      </c>
      <c r="C201" s="13"/>
      <c r="D201" s="24">
        <v>5.78</v>
      </c>
      <c r="E201" s="11"/>
      <c r="F201" s="11">
        <f t="shared" si="15"/>
        <v>11.435612027994003</v>
      </c>
      <c r="G201" s="11">
        <f t="shared" si="12"/>
        <v>7.661860058755982</v>
      </c>
      <c r="H201" s="11">
        <f t="shared" si="13"/>
        <v>6.861367216796402</v>
      </c>
      <c r="I201" s="11">
        <f t="shared" si="14"/>
        <v>6.2895866153967015</v>
      </c>
    </row>
    <row r="202" spans="1:9" ht="12.75">
      <c r="A202" s="14">
        <v>0.5</v>
      </c>
      <c r="B202" s="13" t="s">
        <v>119</v>
      </c>
      <c r="C202" s="13"/>
      <c r="D202" s="24">
        <v>5.78</v>
      </c>
      <c r="E202" s="11"/>
      <c r="F202" s="11">
        <f t="shared" si="15"/>
        <v>11.435612027994003</v>
      </c>
      <c r="G202" s="11">
        <f t="shared" si="12"/>
        <v>7.661860058755982</v>
      </c>
      <c r="H202" s="11">
        <f t="shared" si="13"/>
        <v>6.861367216796402</v>
      </c>
      <c r="I202" s="11">
        <f t="shared" si="14"/>
        <v>6.2895866153967015</v>
      </c>
    </row>
    <row r="203" spans="1:9" ht="12.75">
      <c r="A203" s="14">
        <v>0.45</v>
      </c>
      <c r="B203" s="13" t="s">
        <v>120</v>
      </c>
      <c r="C203" s="13"/>
      <c r="D203" s="24">
        <v>5.78</v>
      </c>
      <c r="E203" s="11"/>
      <c r="F203" s="11">
        <f t="shared" si="15"/>
        <v>11.435612027994003</v>
      </c>
      <c r="G203" s="11">
        <f t="shared" si="12"/>
        <v>7.661860058755982</v>
      </c>
      <c r="H203" s="11">
        <f t="shared" si="13"/>
        <v>6.861367216796402</v>
      </c>
      <c r="I203" s="11">
        <f t="shared" si="14"/>
        <v>6.2895866153967015</v>
      </c>
    </row>
    <row r="204" spans="1:9" ht="12.75">
      <c r="A204" s="14">
        <v>0.4</v>
      </c>
      <c r="B204" s="13" t="s">
        <v>121</v>
      </c>
      <c r="C204" s="13"/>
      <c r="D204" s="24">
        <v>5.78</v>
      </c>
      <c r="E204" s="11"/>
      <c r="F204" s="11">
        <f t="shared" si="15"/>
        <v>11.435612027994003</v>
      </c>
      <c r="G204" s="11">
        <f t="shared" si="12"/>
        <v>7.661860058755982</v>
      </c>
      <c r="H204" s="11">
        <f t="shared" si="13"/>
        <v>6.861367216796402</v>
      </c>
      <c r="I204" s="11">
        <f t="shared" si="14"/>
        <v>6.2895866153967015</v>
      </c>
    </row>
    <row r="205" spans="1:9" ht="12.75">
      <c r="A205" s="14">
        <v>0.315</v>
      </c>
      <c r="B205" s="13" t="s">
        <v>122</v>
      </c>
      <c r="C205" s="13"/>
      <c r="D205" s="24">
        <v>5.78</v>
      </c>
      <c r="E205" s="11"/>
      <c r="F205" s="11">
        <f t="shared" si="15"/>
        <v>11.435612027994003</v>
      </c>
      <c r="G205" s="11">
        <f t="shared" si="12"/>
        <v>7.661860058755982</v>
      </c>
      <c r="H205" s="11">
        <f t="shared" si="13"/>
        <v>6.861367216796402</v>
      </c>
      <c r="I205" s="11">
        <f t="shared" si="14"/>
        <v>6.2895866153967015</v>
      </c>
    </row>
    <row r="206" spans="1:9" ht="12.75">
      <c r="A206" s="14">
        <v>0.28</v>
      </c>
      <c r="B206" s="13" t="s">
        <v>123</v>
      </c>
      <c r="C206" s="13"/>
      <c r="D206" s="24">
        <v>5.78</v>
      </c>
      <c r="E206" s="11"/>
      <c r="F206" s="11">
        <f t="shared" si="15"/>
        <v>11.435612027994003</v>
      </c>
      <c r="G206" s="11">
        <f t="shared" si="12"/>
        <v>7.661860058755982</v>
      </c>
      <c r="H206" s="11">
        <f t="shared" si="13"/>
        <v>6.861367216796402</v>
      </c>
      <c r="I206" s="11">
        <f t="shared" si="14"/>
        <v>6.2895866153967015</v>
      </c>
    </row>
    <row r="207" spans="1:9" ht="12.75">
      <c r="A207" s="14">
        <v>0.25</v>
      </c>
      <c r="B207" s="13" t="s">
        <v>124</v>
      </c>
      <c r="C207" s="13"/>
      <c r="D207" s="24">
        <v>5.78</v>
      </c>
      <c r="E207" s="11"/>
      <c r="F207" s="11">
        <f t="shared" si="15"/>
        <v>11.435612027994003</v>
      </c>
      <c r="G207" s="11">
        <f t="shared" si="12"/>
        <v>7.661860058755982</v>
      </c>
      <c r="H207" s="11">
        <f t="shared" si="13"/>
        <v>6.861367216796402</v>
      </c>
      <c r="I207" s="11">
        <f t="shared" si="14"/>
        <v>6.2895866153967015</v>
      </c>
    </row>
    <row r="208" spans="1:9" ht="12.75">
      <c r="A208" s="14">
        <v>0.224</v>
      </c>
      <c r="B208" s="13" t="s">
        <v>125</v>
      </c>
      <c r="C208" s="13"/>
      <c r="D208" s="24">
        <v>5.78</v>
      </c>
      <c r="E208" s="11"/>
      <c r="F208" s="11">
        <f t="shared" si="15"/>
        <v>11.435612027994003</v>
      </c>
      <c r="G208" s="11">
        <f t="shared" si="12"/>
        <v>7.661860058755982</v>
      </c>
      <c r="H208" s="11">
        <f t="shared" si="13"/>
        <v>6.861367216796402</v>
      </c>
      <c r="I208" s="11">
        <f t="shared" si="14"/>
        <v>6.2895866153967015</v>
      </c>
    </row>
    <row r="209" spans="1:9" ht="12.75">
      <c r="A209" s="14">
        <v>0.2</v>
      </c>
      <c r="B209" s="13" t="s">
        <v>126</v>
      </c>
      <c r="C209" s="13"/>
      <c r="D209" s="24">
        <v>5.78</v>
      </c>
      <c r="E209" s="11"/>
      <c r="F209" s="11">
        <f t="shared" si="15"/>
        <v>11.435612027994003</v>
      </c>
      <c r="G209" s="11">
        <f t="shared" si="12"/>
        <v>7.661860058755982</v>
      </c>
      <c r="H209" s="11">
        <f t="shared" si="13"/>
        <v>6.861367216796402</v>
      </c>
      <c r="I209" s="11">
        <f t="shared" si="14"/>
        <v>6.2895866153967015</v>
      </c>
    </row>
    <row r="210" spans="1:9" ht="12.75">
      <c r="A210" s="14">
        <v>0.125</v>
      </c>
      <c r="B210" s="13" t="s">
        <v>127</v>
      </c>
      <c r="C210" s="13"/>
      <c r="D210" s="24">
        <v>7.51</v>
      </c>
      <c r="E210" s="11"/>
      <c r="F210" s="11">
        <f t="shared" si="15"/>
        <v>14.374149684048007</v>
      </c>
      <c r="G210" s="11">
        <f>F210*0.67</f>
        <v>9.630680288312165</v>
      </c>
      <c r="H210" s="11">
        <f>F210*0.6</f>
        <v>8.624489810428804</v>
      </c>
      <c r="I210" s="11">
        <f>F210*0.55</f>
        <v>7.905782326226404</v>
      </c>
    </row>
    <row r="211" spans="1:9" ht="12.75">
      <c r="A211" s="14">
        <v>0.1</v>
      </c>
      <c r="B211" s="13" t="s">
        <v>128</v>
      </c>
      <c r="C211" s="13"/>
      <c r="D211" s="24">
        <v>9.24</v>
      </c>
      <c r="E211" s="11"/>
      <c r="F211" s="11">
        <f t="shared" si="15"/>
        <v>17.31268734010201</v>
      </c>
      <c r="G211" s="11">
        <f>F211*0.67</f>
        <v>11.599500517868346</v>
      </c>
      <c r="H211" s="11">
        <f>F211*0.6</f>
        <v>10.387612404061205</v>
      </c>
      <c r="I211" s="11">
        <f>F211*0.55</f>
        <v>9.521978037056106</v>
      </c>
    </row>
    <row r="212" spans="1:2" ht="12.75">
      <c r="A212" s="14"/>
      <c r="B212" s="5"/>
    </row>
    <row r="213" ht="12.75">
      <c r="A213" s="14"/>
    </row>
    <row r="214" ht="12.75">
      <c r="A214" s="14"/>
    </row>
    <row r="215" ht="12.75">
      <c r="A215" s="14"/>
    </row>
    <row r="230" spans="3:7" ht="12.75">
      <c r="C230" s="5" t="s">
        <v>129</v>
      </c>
      <c r="D230" s="5"/>
      <c r="E230" s="5"/>
      <c r="F230" s="5"/>
      <c r="G230" s="5"/>
    </row>
    <row r="231" spans="3:7" ht="12.75">
      <c r="C231" s="5" t="s">
        <v>316</v>
      </c>
      <c r="D231" s="5"/>
      <c r="E231" s="5"/>
      <c r="F231" s="5"/>
      <c r="G231" s="5"/>
    </row>
    <row r="232" ht="12.75">
      <c r="A232" s="36"/>
    </row>
    <row r="233" spans="1:5" ht="12.75">
      <c r="A233" s="6" t="s">
        <v>3</v>
      </c>
      <c r="E233" s="5" t="s">
        <v>4</v>
      </c>
    </row>
    <row r="234" spans="1:10" ht="12.75">
      <c r="A234" s="6" t="s">
        <v>5</v>
      </c>
      <c r="B234" s="6" t="s">
        <v>6</v>
      </c>
      <c r="C234" s="6" t="s">
        <v>7</v>
      </c>
      <c r="D234" s="6"/>
      <c r="E234" s="19" t="s">
        <v>8</v>
      </c>
      <c r="F234" s="6" t="s">
        <v>9</v>
      </c>
      <c r="G234" s="6" t="s">
        <v>10</v>
      </c>
      <c r="H234" s="6" t="s">
        <v>11</v>
      </c>
      <c r="I234" s="6" t="s">
        <v>12</v>
      </c>
      <c r="J234" s="6"/>
    </row>
    <row r="235" spans="1:10" ht="12.75">
      <c r="A235" s="7">
        <v>3.15</v>
      </c>
      <c r="B235" s="6">
        <v>10</v>
      </c>
      <c r="C235" s="2" t="s">
        <v>130</v>
      </c>
      <c r="D235" s="29">
        <v>24.95</v>
      </c>
      <c r="E235" s="17">
        <f>D235*1.04*1.04*1.05*1.05*1.05*1.07*1.15*1.05*1.05*1.05*1.05*1.1*1.1*1.05*1.1</f>
        <v>65.29971632691003</v>
      </c>
      <c r="F235" s="11">
        <f aca="true" t="shared" si="16" ref="F235:F249">E235*0.9</f>
        <v>58.76974469421903</v>
      </c>
      <c r="G235" s="11">
        <f aca="true" t="shared" si="17" ref="G235:G249">E235*0.8</f>
        <v>52.23977306152803</v>
      </c>
      <c r="H235" s="11">
        <f aca="true" t="shared" si="18" ref="H235:H249">E235*0.6</f>
        <v>39.17982979614602</v>
      </c>
      <c r="I235" s="11">
        <f aca="true" t="shared" si="19" ref="I235:I249">E235*0.55</f>
        <v>35.91484397980052</v>
      </c>
      <c r="J235" s="6"/>
    </row>
    <row r="236" spans="1:10" ht="12.75">
      <c r="A236" s="7">
        <v>2.5</v>
      </c>
      <c r="B236" s="6">
        <v>12</v>
      </c>
      <c r="C236" s="2" t="s">
        <v>131</v>
      </c>
      <c r="D236" s="29">
        <v>24.95</v>
      </c>
      <c r="E236" s="17">
        <f aca="true" t="shared" si="20" ref="E236:E249">D236*1.04*1.04*1.05*1.05*1.05*1.07*1.15*1.05*1.05*1.05*1.05*1.1*1.1*1.05*1.1</f>
        <v>65.29971632691003</v>
      </c>
      <c r="F236" s="11">
        <f t="shared" si="16"/>
        <v>58.76974469421903</v>
      </c>
      <c r="G236" s="11">
        <f t="shared" si="17"/>
        <v>52.23977306152803</v>
      </c>
      <c r="H236" s="11">
        <f t="shared" si="18"/>
        <v>39.17982979614602</v>
      </c>
      <c r="I236" s="11">
        <f t="shared" si="19"/>
        <v>35.91484397980052</v>
      </c>
      <c r="J236" s="6"/>
    </row>
    <row r="237" spans="1:10" ht="12.75">
      <c r="A237" s="7">
        <v>2</v>
      </c>
      <c r="B237" s="6">
        <v>14</v>
      </c>
      <c r="C237" s="2" t="s">
        <v>132</v>
      </c>
      <c r="D237" s="29">
        <v>24.95</v>
      </c>
      <c r="E237" s="17">
        <f t="shared" si="20"/>
        <v>65.29971632691003</v>
      </c>
      <c r="F237" s="11">
        <f t="shared" si="16"/>
        <v>58.76974469421903</v>
      </c>
      <c r="G237" s="11">
        <f t="shared" si="17"/>
        <v>52.23977306152803</v>
      </c>
      <c r="H237" s="11">
        <f t="shared" si="18"/>
        <v>39.17982979614602</v>
      </c>
      <c r="I237" s="11">
        <f t="shared" si="19"/>
        <v>35.91484397980052</v>
      </c>
      <c r="J237" s="6"/>
    </row>
    <row r="238" spans="1:10" ht="12.75">
      <c r="A238" s="7">
        <v>1.6</v>
      </c>
      <c r="B238" s="6">
        <v>16</v>
      </c>
      <c r="C238" s="2" t="s">
        <v>133</v>
      </c>
      <c r="D238" s="29">
        <v>24.95</v>
      </c>
      <c r="E238" s="17">
        <f t="shared" si="20"/>
        <v>65.29971632691003</v>
      </c>
      <c r="F238" s="11">
        <f t="shared" si="16"/>
        <v>58.76974469421903</v>
      </c>
      <c r="G238" s="11">
        <f t="shared" si="17"/>
        <v>52.23977306152803</v>
      </c>
      <c r="H238" s="11">
        <f t="shared" si="18"/>
        <v>39.17982979614602</v>
      </c>
      <c r="I238" s="11">
        <f t="shared" si="19"/>
        <v>35.91484397980052</v>
      </c>
      <c r="J238" s="6"/>
    </row>
    <row r="239" spans="1:10" ht="12.75">
      <c r="A239" s="7">
        <v>1.4</v>
      </c>
      <c r="B239" s="6">
        <v>17</v>
      </c>
      <c r="C239" s="2" t="s">
        <v>134</v>
      </c>
      <c r="D239" s="29">
        <v>25.9</v>
      </c>
      <c r="E239" s="17">
        <f t="shared" si="20"/>
        <v>67.78607827122121</v>
      </c>
      <c r="F239" s="11">
        <f t="shared" si="16"/>
        <v>61.00747044409909</v>
      </c>
      <c r="G239" s="11">
        <f t="shared" si="17"/>
        <v>54.228862616976976</v>
      </c>
      <c r="H239" s="11">
        <f t="shared" si="18"/>
        <v>40.67164696273273</v>
      </c>
      <c r="I239" s="11">
        <f t="shared" si="19"/>
        <v>37.28234304917167</v>
      </c>
      <c r="J239" s="6"/>
    </row>
    <row r="240" spans="1:10" ht="12.75">
      <c r="A240" s="7">
        <v>1.25</v>
      </c>
      <c r="B240" s="6">
        <v>18</v>
      </c>
      <c r="C240" s="2" t="s">
        <v>135</v>
      </c>
      <c r="D240" s="29">
        <v>26.06</v>
      </c>
      <c r="E240" s="17">
        <f t="shared" si="20"/>
        <v>68.2048339671052</v>
      </c>
      <c r="F240" s="11">
        <f t="shared" si="16"/>
        <v>61.38435057039468</v>
      </c>
      <c r="G240" s="11">
        <f t="shared" si="17"/>
        <v>54.563867173684166</v>
      </c>
      <c r="H240" s="11">
        <f t="shared" si="18"/>
        <v>40.92290038026312</v>
      </c>
      <c r="I240" s="11">
        <f t="shared" si="19"/>
        <v>37.512658681907865</v>
      </c>
      <c r="J240" s="6"/>
    </row>
    <row r="241" spans="1:10" ht="12.75">
      <c r="A241" s="7">
        <v>1</v>
      </c>
      <c r="B241" s="6">
        <v>19</v>
      </c>
      <c r="C241" s="18" t="s">
        <v>136</v>
      </c>
      <c r="D241" s="29">
        <v>29.45</v>
      </c>
      <c r="E241" s="17">
        <f t="shared" si="20"/>
        <v>77.07722027364731</v>
      </c>
      <c r="F241" s="11">
        <f t="shared" si="16"/>
        <v>69.36949824628259</v>
      </c>
      <c r="G241" s="11">
        <f t="shared" si="17"/>
        <v>61.66177621891785</v>
      </c>
      <c r="H241" s="11">
        <f t="shared" si="18"/>
        <v>46.24633216418839</v>
      </c>
      <c r="I241" s="11">
        <f t="shared" si="19"/>
        <v>42.392471150506026</v>
      </c>
      <c r="J241" s="6"/>
    </row>
    <row r="242" spans="1:10" ht="12.75">
      <c r="A242" s="7">
        <v>0.9</v>
      </c>
      <c r="B242" s="6">
        <v>20</v>
      </c>
      <c r="C242" s="2" t="s">
        <v>137</v>
      </c>
      <c r="D242" s="29">
        <v>29.54</v>
      </c>
      <c r="E242" s="17">
        <f t="shared" si="20"/>
        <v>77.31277035258205</v>
      </c>
      <c r="F242" s="11">
        <f t="shared" si="16"/>
        <v>69.58149331732385</v>
      </c>
      <c r="G242" s="11">
        <f t="shared" si="17"/>
        <v>61.850216282065645</v>
      </c>
      <c r="H242" s="11">
        <f t="shared" si="18"/>
        <v>46.38766221154923</v>
      </c>
      <c r="I242" s="11">
        <f t="shared" si="19"/>
        <v>42.52202369392013</v>
      </c>
      <c r="J242" s="6"/>
    </row>
    <row r="243" spans="1:10" ht="12.75">
      <c r="A243" s="7">
        <v>0.8</v>
      </c>
      <c r="B243" s="6">
        <v>21</v>
      </c>
      <c r="C243" s="2" t="s">
        <v>138</v>
      </c>
      <c r="D243" s="29">
        <v>30.02</v>
      </c>
      <c r="E243" s="17">
        <f t="shared" si="20"/>
        <v>78.56903744023403</v>
      </c>
      <c r="F243" s="11">
        <f t="shared" si="16"/>
        <v>70.71213369621063</v>
      </c>
      <c r="G243" s="11">
        <f t="shared" si="17"/>
        <v>62.85522995218722</v>
      </c>
      <c r="H243" s="11">
        <f t="shared" si="18"/>
        <v>47.14142246414041</v>
      </c>
      <c r="I243" s="11">
        <f t="shared" si="19"/>
        <v>43.21297059212872</v>
      </c>
      <c r="J243" s="6"/>
    </row>
    <row r="244" spans="1:10" ht="12.75">
      <c r="A244" s="7">
        <v>0.71</v>
      </c>
      <c r="B244" s="6">
        <v>22</v>
      </c>
      <c r="C244" s="2" t="s">
        <v>139</v>
      </c>
      <c r="D244" s="29">
        <v>27.52</v>
      </c>
      <c r="E244" s="17">
        <f t="shared" si="20"/>
        <v>72.02597969204663</v>
      </c>
      <c r="F244" s="11">
        <f t="shared" si="16"/>
        <v>64.82338172284197</v>
      </c>
      <c r="G244" s="11">
        <f t="shared" si="17"/>
        <v>57.62078375363731</v>
      </c>
      <c r="H244" s="11">
        <f t="shared" si="18"/>
        <v>43.21558781522798</v>
      </c>
      <c r="I244" s="11">
        <f t="shared" si="19"/>
        <v>39.614288830625654</v>
      </c>
      <c r="J244" s="6"/>
    </row>
    <row r="245" spans="1:10" ht="12.75">
      <c r="A245" s="7">
        <v>0.63</v>
      </c>
      <c r="B245" s="6">
        <v>23</v>
      </c>
      <c r="C245" s="2" t="s">
        <v>140</v>
      </c>
      <c r="D245" s="29">
        <v>30.42</v>
      </c>
      <c r="E245" s="17">
        <f t="shared" si="20"/>
        <v>79.615926679944</v>
      </c>
      <c r="F245" s="11">
        <f t="shared" si="16"/>
        <v>71.6543340119496</v>
      </c>
      <c r="G245" s="11">
        <f t="shared" si="17"/>
        <v>63.6927413439552</v>
      </c>
      <c r="H245" s="11">
        <f t="shared" si="18"/>
        <v>47.76955600796639</v>
      </c>
      <c r="I245" s="11">
        <f t="shared" si="19"/>
        <v>43.7887596739692</v>
      </c>
      <c r="J245" s="6"/>
    </row>
    <row r="246" spans="1:10" ht="12.75">
      <c r="A246" s="7">
        <v>0.56</v>
      </c>
      <c r="B246" s="6">
        <v>24</v>
      </c>
      <c r="C246" s="2" t="s">
        <v>141</v>
      </c>
      <c r="D246" s="29">
        <v>30.75</v>
      </c>
      <c r="E246" s="17">
        <f t="shared" si="20"/>
        <v>80.47961030270473</v>
      </c>
      <c r="F246" s="11">
        <f t="shared" si="16"/>
        <v>72.43164927243426</v>
      </c>
      <c r="G246" s="11">
        <f t="shared" si="17"/>
        <v>64.38368824216379</v>
      </c>
      <c r="H246" s="11">
        <f t="shared" si="18"/>
        <v>48.287766181622835</v>
      </c>
      <c r="I246" s="11">
        <f t="shared" si="19"/>
        <v>44.26378566648761</v>
      </c>
      <c r="J246" s="6"/>
    </row>
    <row r="247" spans="1:10" ht="12.75">
      <c r="A247" s="7">
        <v>0.5</v>
      </c>
      <c r="B247" s="6">
        <v>25</v>
      </c>
      <c r="C247" s="2" t="s">
        <v>142</v>
      </c>
      <c r="D247" s="29">
        <v>32.12</v>
      </c>
      <c r="E247" s="17">
        <f t="shared" si="20"/>
        <v>84.06520594871142</v>
      </c>
      <c r="F247" s="11">
        <f t="shared" si="16"/>
        <v>75.65868535384028</v>
      </c>
      <c r="G247" s="11">
        <f t="shared" si="17"/>
        <v>67.25216475896914</v>
      </c>
      <c r="H247" s="11">
        <f t="shared" si="18"/>
        <v>50.43912356922685</v>
      </c>
      <c r="I247" s="11">
        <f t="shared" si="19"/>
        <v>46.23586327179129</v>
      </c>
      <c r="J247" s="6"/>
    </row>
    <row r="248" spans="1:10" ht="12.75">
      <c r="A248" s="7">
        <v>0.45</v>
      </c>
      <c r="B248" s="6">
        <v>26</v>
      </c>
      <c r="C248" s="2" t="s">
        <v>143</v>
      </c>
      <c r="D248" s="29">
        <v>32.7</v>
      </c>
      <c r="E248" s="17">
        <f t="shared" si="20"/>
        <v>85.58319534629092</v>
      </c>
      <c r="F248" s="11">
        <f t="shared" si="16"/>
        <v>77.02487581166183</v>
      </c>
      <c r="G248" s="11">
        <f t="shared" si="17"/>
        <v>68.46655627703274</v>
      </c>
      <c r="H248" s="11">
        <f t="shared" si="18"/>
        <v>51.34991720777455</v>
      </c>
      <c r="I248" s="11">
        <f t="shared" si="19"/>
        <v>47.070757440460014</v>
      </c>
      <c r="J248" s="6"/>
    </row>
    <row r="249" spans="1:10" ht="12.75">
      <c r="A249" s="7">
        <v>0.4</v>
      </c>
      <c r="B249" s="6">
        <v>27</v>
      </c>
      <c r="C249" s="2" t="s">
        <v>144</v>
      </c>
      <c r="D249" s="29">
        <v>35.5</v>
      </c>
      <c r="E249" s="17">
        <f t="shared" si="20"/>
        <v>92.91142002426078</v>
      </c>
      <c r="F249" s="11">
        <f t="shared" si="16"/>
        <v>83.62027802183471</v>
      </c>
      <c r="G249" s="11">
        <f t="shared" si="17"/>
        <v>74.32913601940862</v>
      </c>
      <c r="H249" s="11">
        <f t="shared" si="18"/>
        <v>55.74685201455647</v>
      </c>
      <c r="I249" s="11">
        <f t="shared" si="19"/>
        <v>51.10128101334343</v>
      </c>
      <c r="J249" s="6"/>
    </row>
    <row r="250" spans="1:10" ht="12.75">
      <c r="A250" s="7"/>
      <c r="B250" s="6"/>
      <c r="C250" s="2"/>
      <c r="D250" s="29"/>
      <c r="E250" s="17"/>
      <c r="F250" s="11"/>
      <c r="G250" s="11"/>
      <c r="H250" s="11"/>
      <c r="I250" s="11"/>
      <c r="J250" s="2"/>
    </row>
    <row r="251" spans="1:10" ht="12.75">
      <c r="A251" s="7"/>
      <c r="B251" s="6"/>
      <c r="C251" s="2"/>
      <c r="D251" s="30"/>
      <c r="E251" s="17"/>
      <c r="F251" s="2"/>
      <c r="G251" s="2"/>
      <c r="H251" s="2"/>
      <c r="I251" s="2"/>
      <c r="J251" s="2"/>
    </row>
    <row r="252" spans="1:9" ht="12.75">
      <c r="A252" s="7"/>
      <c r="B252" s="6"/>
      <c r="C252" s="2"/>
      <c r="D252" s="30"/>
      <c r="E252" s="17"/>
      <c r="F252" s="2"/>
      <c r="G252" s="2"/>
      <c r="H252" s="2"/>
      <c r="I252" s="2"/>
    </row>
    <row r="253" spans="1:9" ht="12.75">
      <c r="A253" s="7"/>
      <c r="B253" s="6"/>
      <c r="C253" s="2"/>
      <c r="D253" s="26"/>
      <c r="E253" s="19" t="s">
        <v>145</v>
      </c>
      <c r="F253" s="6" t="s">
        <v>31</v>
      </c>
      <c r="G253" s="6" t="s">
        <v>32</v>
      </c>
      <c r="H253" s="6" t="s">
        <v>10</v>
      </c>
      <c r="I253" s="6" t="s">
        <v>33</v>
      </c>
    </row>
    <row r="254" spans="1:10" ht="12.75">
      <c r="A254" s="8">
        <v>0.355</v>
      </c>
      <c r="B254" s="6">
        <v>29</v>
      </c>
      <c r="C254" s="2" t="s">
        <v>146</v>
      </c>
      <c r="D254" s="29">
        <v>38.3</v>
      </c>
      <c r="E254" s="17">
        <f>D254*1.04*1.04*1.05*1.05*1.05*1.07*1.15*1.05*1.05*1.05*1.05*1.1*1.1*1.05*1.1</f>
        <v>100.23964470223059</v>
      </c>
      <c r="F254" s="11">
        <f>E254*0.9</f>
        <v>90.21568023200753</v>
      </c>
      <c r="G254" s="11">
        <f>E254*0.8</f>
        <v>80.19171576178448</v>
      </c>
      <c r="H254" s="11">
        <f>E254*0.6</f>
        <v>60.14378682133835</v>
      </c>
      <c r="I254" s="11">
        <f>E254*0.55</f>
        <v>55.13180458622683</v>
      </c>
      <c r="J254" s="20"/>
    </row>
    <row r="255" spans="1:10" ht="12.75">
      <c r="A255" s="8">
        <v>0.315</v>
      </c>
      <c r="B255" s="6">
        <v>30</v>
      </c>
      <c r="C255" s="2" t="s">
        <v>147</v>
      </c>
      <c r="D255" s="29">
        <v>38.3</v>
      </c>
      <c r="E255" s="17">
        <f aca="true" t="shared" si="21" ref="E255:E256">D255*1.04*1.04*1.05*1.05*1.05*1.07*1.15*1.05*1.05*1.05*1.05*1.1*1.1*1.05*1.1</f>
        <v>100.23964470223059</v>
      </c>
      <c r="F255" s="11">
        <f>E255*0.9</f>
        <v>90.21568023200753</v>
      </c>
      <c r="G255" s="11">
        <f>E255*0.8</f>
        <v>80.19171576178448</v>
      </c>
      <c r="H255" s="11">
        <f>E255*0.6</f>
        <v>60.14378682133835</v>
      </c>
      <c r="I255" s="11">
        <f>E255*0.55</f>
        <v>55.13180458622683</v>
      </c>
      <c r="J255" s="20"/>
    </row>
    <row r="256" spans="1:10" ht="12.75">
      <c r="A256" s="8">
        <v>0.224</v>
      </c>
      <c r="B256" s="6">
        <v>34</v>
      </c>
      <c r="C256" s="2" t="s">
        <v>148</v>
      </c>
      <c r="D256" s="29">
        <v>57.02</v>
      </c>
      <c r="E256" s="17">
        <f t="shared" si="21"/>
        <v>149.23406112065766</v>
      </c>
      <c r="F256" s="11">
        <f>E256*0.9</f>
        <v>134.3106550085919</v>
      </c>
      <c r="G256" s="11">
        <f>E256*0.8</f>
        <v>119.38724889652613</v>
      </c>
      <c r="H256" s="11">
        <f>E256*0.6</f>
        <v>89.54043667239459</v>
      </c>
      <c r="I256" s="11">
        <f>E256*0.55</f>
        <v>82.07873361636172</v>
      </c>
      <c r="J256" s="20"/>
    </row>
    <row r="257" spans="1:10" ht="12.75">
      <c r="A257" s="8"/>
      <c r="B257" s="6"/>
      <c r="C257" s="2"/>
      <c r="D257" s="29"/>
      <c r="E257" s="17"/>
      <c r="F257" s="11"/>
      <c r="G257" s="11"/>
      <c r="H257" s="11"/>
      <c r="I257" s="11"/>
      <c r="J257" s="20"/>
    </row>
    <row r="258" spans="1:10" ht="12.75">
      <c r="A258" s="8"/>
      <c r="B258" s="6"/>
      <c r="C258" s="2"/>
      <c r="D258" s="29"/>
      <c r="E258" s="17"/>
      <c r="F258" s="11"/>
      <c r="G258" s="11"/>
      <c r="H258" s="11"/>
      <c r="I258" s="11"/>
      <c r="J258" s="20"/>
    </row>
    <row r="259" spans="1:10" ht="12.75">
      <c r="A259" s="8"/>
      <c r="B259" s="6"/>
      <c r="C259" s="2"/>
      <c r="D259" s="29"/>
      <c r="E259" s="17"/>
      <c r="F259" s="11"/>
      <c r="G259" s="11"/>
      <c r="H259" s="11"/>
      <c r="I259" s="11"/>
      <c r="J259" s="20"/>
    </row>
    <row r="260" spans="1:10" ht="12.75">
      <c r="A260" s="7"/>
      <c r="B260" s="6"/>
      <c r="C260" s="2"/>
      <c r="D260" s="26"/>
      <c r="E260" s="19"/>
      <c r="F260" s="6"/>
      <c r="G260" s="6"/>
      <c r="H260" s="6"/>
      <c r="I260" s="6"/>
      <c r="J260" s="5"/>
    </row>
    <row r="261" spans="1:10" ht="12.75">
      <c r="A261" s="7"/>
      <c r="B261" s="6"/>
      <c r="C261" s="2"/>
      <c r="D261" s="26"/>
      <c r="E261" s="19"/>
      <c r="F261" s="6"/>
      <c r="G261" s="6"/>
      <c r="H261" s="6"/>
      <c r="I261" s="6"/>
      <c r="J261" s="5"/>
    </row>
    <row r="262" spans="1:10" ht="12.75">
      <c r="A262" s="7"/>
      <c r="B262" s="6"/>
      <c r="C262" s="2"/>
      <c r="D262" s="26"/>
      <c r="E262" s="19"/>
      <c r="F262" s="6"/>
      <c r="G262" s="6"/>
      <c r="H262" s="6"/>
      <c r="I262" s="6"/>
      <c r="J262" s="5"/>
    </row>
    <row r="263" spans="1:10" ht="12.75">
      <c r="A263" s="7"/>
      <c r="B263" s="6"/>
      <c r="C263" s="2"/>
      <c r="D263" s="26"/>
      <c r="E263" s="19"/>
      <c r="F263" s="6"/>
      <c r="G263" s="6"/>
      <c r="H263" s="6"/>
      <c r="I263" s="6"/>
      <c r="J263" s="5"/>
    </row>
    <row r="264" spans="1:10" ht="12.75">
      <c r="A264" s="7"/>
      <c r="B264" s="6"/>
      <c r="C264" s="2"/>
      <c r="D264" s="26"/>
      <c r="E264" s="19"/>
      <c r="F264" s="6"/>
      <c r="G264" s="6"/>
      <c r="H264" s="6"/>
      <c r="I264" s="6"/>
      <c r="J264" s="5"/>
    </row>
    <row r="265" spans="1:10" ht="12.75">
      <c r="A265" s="7"/>
      <c r="B265" s="6"/>
      <c r="J265" s="2"/>
    </row>
    <row r="266" spans="1:10" ht="12.75">
      <c r="A266" s="7"/>
      <c r="B266" s="6"/>
      <c r="J266" s="2"/>
    </row>
    <row r="267" spans="1:10" ht="12.75">
      <c r="A267" s="7"/>
      <c r="B267" s="6"/>
      <c r="J267" s="2"/>
    </row>
    <row r="268" spans="1:10" ht="12.75">
      <c r="A268" s="7"/>
      <c r="B268" s="6"/>
      <c r="J268" s="2"/>
    </row>
    <row r="269" spans="1:10" ht="12.75">
      <c r="A269" s="7"/>
      <c r="B269" s="6"/>
      <c r="J269" s="2"/>
    </row>
    <row r="270" spans="1:10" ht="12.75">
      <c r="A270" s="7"/>
      <c r="B270" s="6"/>
      <c r="J270" s="2"/>
    </row>
    <row r="271" spans="1:10" ht="12.75">
      <c r="A271" s="7"/>
      <c r="B271" s="6"/>
      <c r="J271" s="2"/>
    </row>
    <row r="272" spans="1:10" ht="12.75">
      <c r="A272" s="7"/>
      <c r="B272" s="6"/>
      <c r="J272" s="2"/>
    </row>
    <row r="273" spans="1:10" ht="12.75">
      <c r="A273" s="7"/>
      <c r="B273" s="6"/>
      <c r="J273" s="2"/>
    </row>
    <row r="274" spans="1:10" ht="12.75">
      <c r="A274" s="7"/>
      <c r="B274" s="6"/>
      <c r="J274" s="2"/>
    </row>
    <row r="275" spans="1:10" ht="12.75">
      <c r="A275" s="7"/>
      <c r="B275" s="6"/>
      <c r="J275" s="2"/>
    </row>
    <row r="276" spans="1:10" ht="12.75">
      <c r="A276" s="7"/>
      <c r="B276" s="6"/>
      <c r="C276" s="5" t="s">
        <v>149</v>
      </c>
      <c r="D276" s="5"/>
      <c r="E276" s="5"/>
      <c r="F276" s="5"/>
      <c r="G276" s="5"/>
      <c r="J276" s="2"/>
    </row>
    <row r="277" spans="1:10" ht="12.75">
      <c r="A277" s="7"/>
      <c r="B277" s="6"/>
      <c r="C277" s="5" t="s">
        <v>316</v>
      </c>
      <c r="D277" s="5"/>
      <c r="E277" s="5"/>
      <c r="F277" s="5"/>
      <c r="G277" s="5"/>
      <c r="J277" s="2"/>
    </row>
    <row r="278" spans="1:10" ht="12.75">
      <c r="A278" s="7"/>
      <c r="B278" s="6"/>
      <c r="J278" s="2"/>
    </row>
    <row r="279" spans="1:10" ht="12.75">
      <c r="A279" s="7"/>
      <c r="B279" s="6"/>
      <c r="J279" s="2"/>
    </row>
    <row r="280" spans="1:8" ht="15.6">
      <c r="A280" s="7"/>
      <c r="B280" s="6"/>
      <c r="E280" s="5"/>
      <c r="F280" s="10"/>
      <c r="G280" s="10"/>
      <c r="H280" s="10"/>
    </row>
    <row r="281" spans="1:9" ht="12.75">
      <c r="A281" s="7"/>
      <c r="B281" s="6"/>
      <c r="C281" s="2"/>
      <c r="D281" s="26"/>
      <c r="E281" s="19" t="s">
        <v>145</v>
      </c>
      <c r="F281" s="6" t="s">
        <v>31</v>
      </c>
      <c r="G281" s="6" t="s">
        <v>32</v>
      </c>
      <c r="H281" s="6" t="s">
        <v>10</v>
      </c>
      <c r="I281" s="6" t="s">
        <v>33</v>
      </c>
    </row>
    <row r="282" spans="1:10" ht="12.75">
      <c r="A282" s="8">
        <v>1.6</v>
      </c>
      <c r="B282" s="6">
        <v>16</v>
      </c>
      <c r="C282" s="2" t="s">
        <v>150</v>
      </c>
      <c r="D282" s="29">
        <v>27.65</v>
      </c>
      <c r="E282" s="17">
        <f>D282*1.04*1.04*1.05*1.05*1.05*1.07*1.15*1.05*1.05*1.05*1.05*1.1*1.1*1.05*1.1</f>
        <v>72.3662186949524</v>
      </c>
      <c r="F282" s="11">
        <f aca="true" t="shared" si="22" ref="F282:F292">E282*0.9</f>
        <v>65.12959682545716</v>
      </c>
      <c r="G282" s="11">
        <f aca="true" t="shared" si="23" ref="G282:G292">E282*0.8</f>
        <v>57.89297495596192</v>
      </c>
      <c r="H282" s="11">
        <f aca="true" t="shared" si="24" ref="H282:H292">E282*0.6</f>
        <v>43.419731216971435</v>
      </c>
      <c r="I282" s="11">
        <f aca="true" t="shared" si="25" ref="I282:I292">E282*0.55</f>
        <v>39.80142028222382</v>
      </c>
      <c r="J282" s="20"/>
    </row>
    <row r="283" spans="1:10" ht="12.75">
      <c r="A283" s="8">
        <v>1.25</v>
      </c>
      <c r="B283" s="6">
        <v>18</v>
      </c>
      <c r="C283" s="2" t="s">
        <v>151</v>
      </c>
      <c r="D283" s="29">
        <v>29.37</v>
      </c>
      <c r="E283" s="17">
        <f aca="true" t="shared" si="26" ref="E283:E292">D283*1.04*1.04*1.05*1.05*1.05*1.07*1.15*1.05*1.05*1.05*1.05*1.1*1.1*1.05*1.1</f>
        <v>76.86784242570529</v>
      </c>
      <c r="F283" s="11">
        <f t="shared" si="22"/>
        <v>69.18105818313477</v>
      </c>
      <c r="G283" s="11">
        <f t="shared" si="23"/>
        <v>61.494273940564234</v>
      </c>
      <c r="H283" s="11">
        <f t="shared" si="24"/>
        <v>46.12070545542317</v>
      </c>
      <c r="I283" s="11">
        <f t="shared" si="25"/>
        <v>42.277313334137915</v>
      </c>
      <c r="J283" s="20"/>
    </row>
    <row r="284" spans="1:10" ht="12.75">
      <c r="A284" s="8">
        <v>1</v>
      </c>
      <c r="B284" s="6">
        <v>19</v>
      </c>
      <c r="C284" s="2" t="s">
        <v>152</v>
      </c>
      <c r="D284" s="29">
        <v>31.34</v>
      </c>
      <c r="E284" s="17">
        <f t="shared" si="26"/>
        <v>82.02377193127697</v>
      </c>
      <c r="F284" s="11">
        <f t="shared" si="22"/>
        <v>73.82139473814928</v>
      </c>
      <c r="G284" s="11">
        <f t="shared" si="23"/>
        <v>65.61901754502158</v>
      </c>
      <c r="H284" s="11">
        <f t="shared" si="24"/>
        <v>49.21426315876618</v>
      </c>
      <c r="I284" s="11">
        <f t="shared" si="25"/>
        <v>45.113074562202335</v>
      </c>
      <c r="J284" s="20"/>
    </row>
    <row r="285" spans="1:10" ht="12.75">
      <c r="A285" s="8">
        <v>0.9</v>
      </c>
      <c r="B285" s="6">
        <v>20</v>
      </c>
      <c r="C285" s="2" t="s">
        <v>153</v>
      </c>
      <c r="D285" s="29">
        <v>33</v>
      </c>
      <c r="E285" s="17">
        <f t="shared" si="26"/>
        <v>86.36836227607336</v>
      </c>
      <c r="F285" s="11">
        <f t="shared" si="22"/>
        <v>77.73152604846602</v>
      </c>
      <c r="G285" s="11">
        <f t="shared" si="23"/>
        <v>69.09468982085869</v>
      </c>
      <c r="H285" s="11">
        <f t="shared" si="24"/>
        <v>51.82101736564401</v>
      </c>
      <c r="I285" s="11">
        <f t="shared" si="25"/>
        <v>47.50259925184035</v>
      </c>
      <c r="J285" s="20"/>
    </row>
    <row r="286" spans="1:10" ht="12.75">
      <c r="A286" s="8">
        <v>0.8</v>
      </c>
      <c r="B286" s="6">
        <v>21</v>
      </c>
      <c r="C286" s="2" t="s">
        <v>154</v>
      </c>
      <c r="D286" s="29">
        <v>33.5</v>
      </c>
      <c r="E286" s="17">
        <f t="shared" si="26"/>
        <v>87.67697382571086</v>
      </c>
      <c r="F286" s="11">
        <f t="shared" si="22"/>
        <v>78.90927644313977</v>
      </c>
      <c r="G286" s="11">
        <f t="shared" si="23"/>
        <v>70.14157906056869</v>
      </c>
      <c r="H286" s="11">
        <f t="shared" si="24"/>
        <v>52.606184295426516</v>
      </c>
      <c r="I286" s="11">
        <f t="shared" si="25"/>
        <v>48.22233560414098</v>
      </c>
      <c r="J286" s="20"/>
    </row>
    <row r="287" spans="1:10" ht="12.75">
      <c r="A287" s="8">
        <v>0.71</v>
      </c>
      <c r="B287" s="6">
        <v>22</v>
      </c>
      <c r="C287" s="2" t="s">
        <v>155</v>
      </c>
      <c r="D287" s="29">
        <v>34.52</v>
      </c>
      <c r="E287" s="17">
        <f t="shared" si="26"/>
        <v>90.3465413869713</v>
      </c>
      <c r="F287" s="11">
        <f t="shared" si="22"/>
        <v>81.31188724827418</v>
      </c>
      <c r="G287" s="11">
        <f t="shared" si="23"/>
        <v>72.27723310957704</v>
      </c>
      <c r="H287" s="11">
        <f t="shared" si="24"/>
        <v>54.207924832182776</v>
      </c>
      <c r="I287" s="11">
        <f t="shared" si="25"/>
        <v>49.690597762834216</v>
      </c>
      <c r="J287" s="20"/>
    </row>
    <row r="288" spans="1:10" ht="12.75">
      <c r="A288" s="8">
        <v>0.63</v>
      </c>
      <c r="B288" s="6">
        <v>23</v>
      </c>
      <c r="C288" s="2" t="s">
        <v>156</v>
      </c>
      <c r="D288" s="29">
        <v>34.52</v>
      </c>
      <c r="E288" s="17">
        <f t="shared" si="26"/>
        <v>90.3465413869713</v>
      </c>
      <c r="F288" s="11">
        <f t="shared" si="22"/>
        <v>81.31188724827418</v>
      </c>
      <c r="G288" s="11">
        <f t="shared" si="23"/>
        <v>72.27723310957704</v>
      </c>
      <c r="H288" s="11">
        <f t="shared" si="24"/>
        <v>54.207924832182776</v>
      </c>
      <c r="I288" s="11">
        <f t="shared" si="25"/>
        <v>49.690597762834216</v>
      </c>
      <c r="J288" s="20"/>
    </row>
    <row r="289" spans="1:10" ht="12.75">
      <c r="A289" s="8">
        <v>0.56</v>
      </c>
      <c r="B289" s="6">
        <v>24</v>
      </c>
      <c r="C289" s="2" t="s">
        <v>157</v>
      </c>
      <c r="D289" s="29">
        <v>36.43</v>
      </c>
      <c r="E289" s="17">
        <f t="shared" si="26"/>
        <v>95.34543750658646</v>
      </c>
      <c r="F289" s="11">
        <f t="shared" si="22"/>
        <v>85.81089375592782</v>
      </c>
      <c r="G289" s="11">
        <f t="shared" si="23"/>
        <v>76.27635000526918</v>
      </c>
      <c r="H289" s="11">
        <f t="shared" si="24"/>
        <v>57.207262503951874</v>
      </c>
      <c r="I289" s="11">
        <f t="shared" si="25"/>
        <v>52.43999062862256</v>
      </c>
      <c r="J289" s="20"/>
    </row>
    <row r="290" spans="1:10" ht="12.75">
      <c r="A290" s="8">
        <v>0.5</v>
      </c>
      <c r="B290" s="6">
        <v>25</v>
      </c>
      <c r="C290" s="2" t="s">
        <v>158</v>
      </c>
      <c r="D290" s="29">
        <v>37.47</v>
      </c>
      <c r="E290" s="17">
        <f t="shared" si="26"/>
        <v>98.06734952983238</v>
      </c>
      <c r="F290" s="11">
        <f t="shared" si="22"/>
        <v>88.26061457684915</v>
      </c>
      <c r="G290" s="11">
        <f t="shared" si="23"/>
        <v>78.45387962386592</v>
      </c>
      <c r="H290" s="11">
        <f t="shared" si="24"/>
        <v>58.840409717899426</v>
      </c>
      <c r="I290" s="11">
        <f t="shared" si="25"/>
        <v>53.937042241407816</v>
      </c>
      <c r="J290" s="20"/>
    </row>
    <row r="291" spans="1:10" ht="12.75">
      <c r="A291" s="8">
        <v>0.45</v>
      </c>
      <c r="B291" s="6">
        <v>26</v>
      </c>
      <c r="C291" s="2" t="s">
        <v>159</v>
      </c>
      <c r="D291" s="29">
        <v>41.85</v>
      </c>
      <c r="E291" s="17">
        <f t="shared" si="26"/>
        <v>109.53078670465669</v>
      </c>
      <c r="F291" s="11">
        <f t="shared" si="22"/>
        <v>98.57770803419102</v>
      </c>
      <c r="G291" s="11">
        <f t="shared" si="23"/>
        <v>87.62462936372536</v>
      </c>
      <c r="H291" s="11">
        <f t="shared" si="24"/>
        <v>65.71847202279402</v>
      </c>
      <c r="I291" s="11">
        <f t="shared" si="25"/>
        <v>60.24193268756118</v>
      </c>
      <c r="J291" s="20"/>
    </row>
    <row r="292" spans="1:10" ht="12.75">
      <c r="A292" s="8">
        <v>0.4</v>
      </c>
      <c r="B292" s="6">
        <v>27</v>
      </c>
      <c r="C292" s="2" t="s">
        <v>160</v>
      </c>
      <c r="D292" s="29">
        <v>43.63</v>
      </c>
      <c r="E292" s="17">
        <f t="shared" si="26"/>
        <v>114.1894438213661</v>
      </c>
      <c r="F292" s="11">
        <f t="shared" si="22"/>
        <v>102.7704994392295</v>
      </c>
      <c r="G292" s="11">
        <f t="shared" si="23"/>
        <v>91.35155505709288</v>
      </c>
      <c r="H292" s="11">
        <f t="shared" si="24"/>
        <v>68.51366629281965</v>
      </c>
      <c r="I292" s="11">
        <f t="shared" si="25"/>
        <v>62.80419410175136</v>
      </c>
      <c r="J292" s="20"/>
    </row>
    <row r="293" spans="1:10" ht="12.75">
      <c r="A293" s="8"/>
      <c r="B293" s="6"/>
      <c r="C293" s="2"/>
      <c r="D293" s="29"/>
      <c r="E293" s="17"/>
      <c r="F293" s="11"/>
      <c r="G293" s="11"/>
      <c r="H293" s="11"/>
      <c r="I293" s="11"/>
      <c r="J293" s="20"/>
    </row>
    <row r="294" spans="1:10" ht="12.75">
      <c r="A294" s="8"/>
      <c r="B294" s="6"/>
      <c r="C294" s="2"/>
      <c r="D294" s="29"/>
      <c r="E294" s="17"/>
      <c r="F294" s="11"/>
      <c r="G294" s="11"/>
      <c r="H294" s="11"/>
      <c r="I294" s="11"/>
      <c r="J294" s="20"/>
    </row>
    <row r="295" spans="1:10" ht="12.75">
      <c r="A295" s="7"/>
      <c r="B295" s="6"/>
      <c r="C295" s="2"/>
      <c r="D295" s="26"/>
      <c r="E295" s="19" t="s">
        <v>36</v>
      </c>
      <c r="F295" s="6" t="s">
        <v>37</v>
      </c>
      <c r="G295" s="6" t="s">
        <v>31</v>
      </c>
      <c r="H295" s="6" t="s">
        <v>32</v>
      </c>
      <c r="I295" s="6" t="s">
        <v>38</v>
      </c>
      <c r="J295" s="5"/>
    </row>
    <row r="296" spans="1:10" ht="12.75">
      <c r="A296" s="8">
        <v>0.315</v>
      </c>
      <c r="B296" s="6">
        <v>30</v>
      </c>
      <c r="C296" s="2" t="s">
        <v>161</v>
      </c>
      <c r="D296" s="29">
        <v>53.35</v>
      </c>
      <c r="E296" s="17">
        <f>D296*1.04*1.04*1.05*1.05*1.05*1.07*1.15*1.05*1.05*1.05*1.05*1.1*1.1*1.05*1.1</f>
        <v>139.62885234631864</v>
      </c>
      <c r="F296" s="11">
        <f aca="true" t="shared" si="27" ref="F296:F302">E296*0.9</f>
        <v>125.66596711168678</v>
      </c>
      <c r="G296" s="11">
        <f aca="true" t="shared" si="28" ref="G296:G302">E296*0.8</f>
        <v>111.70308187705491</v>
      </c>
      <c r="H296" s="11">
        <f aca="true" t="shared" si="29" ref="H296:H302">E296*0.6</f>
        <v>83.77731140779117</v>
      </c>
      <c r="I296" s="11">
        <f aca="true" t="shared" si="30" ref="I296:I302">E296*0.55</f>
        <v>76.79586879047525</v>
      </c>
      <c r="J296" s="6"/>
    </row>
    <row r="297" spans="1:10" ht="12.75">
      <c r="A297" s="8">
        <v>0.25</v>
      </c>
      <c r="B297" s="6">
        <v>33</v>
      </c>
      <c r="C297" s="2" t="s">
        <v>162</v>
      </c>
      <c r="D297" s="29">
        <v>55.08</v>
      </c>
      <c r="E297" s="17">
        <f aca="true" t="shared" si="31" ref="E297:E302">D297*1.04*1.04*1.05*1.05*1.05*1.07*1.15*1.05*1.05*1.05*1.05*1.1*1.1*1.05*1.1</f>
        <v>144.15664830806423</v>
      </c>
      <c r="F297" s="11">
        <f t="shared" si="27"/>
        <v>129.74098347725783</v>
      </c>
      <c r="G297" s="11">
        <f t="shared" si="28"/>
        <v>115.3253186464514</v>
      </c>
      <c r="H297" s="11">
        <f t="shared" si="29"/>
        <v>86.49398898483854</v>
      </c>
      <c r="I297" s="11">
        <f t="shared" si="30"/>
        <v>79.28615656943533</v>
      </c>
      <c r="J297" s="6"/>
    </row>
    <row r="298" spans="1:10" ht="12.75">
      <c r="A298" s="8">
        <v>0.224</v>
      </c>
      <c r="B298" s="6">
        <v>34</v>
      </c>
      <c r="C298" s="2" t="s">
        <v>163</v>
      </c>
      <c r="D298" s="29">
        <v>58.94</v>
      </c>
      <c r="E298" s="17">
        <f t="shared" si="31"/>
        <v>154.25912947126562</v>
      </c>
      <c r="F298" s="11">
        <f t="shared" si="27"/>
        <v>138.83321652413906</v>
      </c>
      <c r="G298" s="11">
        <f t="shared" si="28"/>
        <v>123.4073035770125</v>
      </c>
      <c r="H298" s="11">
        <f t="shared" si="29"/>
        <v>92.55547768275937</v>
      </c>
      <c r="I298" s="11">
        <f t="shared" si="30"/>
        <v>84.8425212091961</v>
      </c>
      <c r="J298" s="6"/>
    </row>
    <row r="299" spans="1:10" ht="12.75">
      <c r="A299" s="8">
        <v>0.2</v>
      </c>
      <c r="B299" s="6">
        <v>36</v>
      </c>
      <c r="C299" s="2" t="s">
        <v>164</v>
      </c>
      <c r="D299" s="29">
        <v>62.83</v>
      </c>
      <c r="E299" s="17">
        <f t="shared" si="31"/>
        <v>164.4401273274452</v>
      </c>
      <c r="F299" s="11">
        <f t="shared" si="27"/>
        <v>147.99611459470069</v>
      </c>
      <c r="G299" s="11">
        <f t="shared" si="28"/>
        <v>131.55210186195617</v>
      </c>
      <c r="H299" s="11">
        <f t="shared" si="29"/>
        <v>98.66407639646711</v>
      </c>
      <c r="I299" s="11">
        <f t="shared" si="30"/>
        <v>90.44207003009487</v>
      </c>
      <c r="J299" s="6"/>
    </row>
    <row r="300" spans="1:10" ht="12.75">
      <c r="A300" s="8">
        <v>0.125</v>
      </c>
      <c r="B300" s="6">
        <v>40</v>
      </c>
      <c r="C300" s="2" t="s">
        <v>165</v>
      </c>
      <c r="D300" s="29">
        <v>81.6</v>
      </c>
      <c r="E300" s="17">
        <f t="shared" si="31"/>
        <v>213.56540490083592</v>
      </c>
      <c r="F300" s="11">
        <f t="shared" si="27"/>
        <v>192.20886441075234</v>
      </c>
      <c r="G300" s="11">
        <f t="shared" si="28"/>
        <v>170.85232392066874</v>
      </c>
      <c r="H300" s="11">
        <f t="shared" si="29"/>
        <v>128.13924294050153</v>
      </c>
      <c r="I300" s="11">
        <f t="shared" si="30"/>
        <v>117.46097269545976</v>
      </c>
      <c r="J300" s="6"/>
    </row>
    <row r="301" spans="1:10" ht="12.75">
      <c r="A301" s="8">
        <v>0.1</v>
      </c>
      <c r="B301" s="6">
        <v>42</v>
      </c>
      <c r="C301" s="2" t="s">
        <v>166</v>
      </c>
      <c r="D301" s="29">
        <v>151.83</v>
      </c>
      <c r="E301" s="17">
        <f t="shared" si="31"/>
        <v>397.37298316291594</v>
      </c>
      <c r="F301" s="11">
        <f t="shared" si="27"/>
        <v>357.6356848466244</v>
      </c>
      <c r="G301" s="11">
        <f t="shared" si="28"/>
        <v>317.8983865303328</v>
      </c>
      <c r="H301" s="11">
        <f t="shared" si="29"/>
        <v>238.42378989774954</v>
      </c>
      <c r="I301" s="11">
        <f t="shared" si="30"/>
        <v>218.5551407396038</v>
      </c>
      <c r="J301" s="6"/>
    </row>
    <row r="302" spans="1:10" ht="12.75">
      <c r="A302" s="8">
        <v>0.071</v>
      </c>
      <c r="B302" s="6">
        <v>45</v>
      </c>
      <c r="C302" s="2" t="s">
        <v>167</v>
      </c>
      <c r="D302" s="29">
        <v>195.21</v>
      </c>
      <c r="E302" s="17">
        <f t="shared" si="31"/>
        <v>510.9081212094631</v>
      </c>
      <c r="F302" s="11">
        <f t="shared" si="27"/>
        <v>459.8173090885168</v>
      </c>
      <c r="G302" s="11">
        <f t="shared" si="28"/>
        <v>408.7264969675705</v>
      </c>
      <c r="H302" s="11">
        <f t="shared" si="29"/>
        <v>306.54487272567786</v>
      </c>
      <c r="I302" s="11">
        <f t="shared" si="30"/>
        <v>280.99946666520475</v>
      </c>
      <c r="J302" s="6"/>
    </row>
    <row r="303" spans="1:10" ht="12.75">
      <c r="A303" s="8"/>
      <c r="B303" s="6"/>
      <c r="C303" s="2"/>
      <c r="D303" s="29"/>
      <c r="E303" s="17"/>
      <c r="F303" s="11"/>
      <c r="G303" s="11"/>
      <c r="H303" s="11"/>
      <c r="I303" s="11"/>
      <c r="J303" s="6"/>
    </row>
    <row r="304" spans="1:10" ht="12.75">
      <c r="A304" s="8"/>
      <c r="B304" s="6"/>
      <c r="C304" s="2"/>
      <c r="D304" s="29"/>
      <c r="E304" s="17"/>
      <c r="F304" s="11"/>
      <c r="G304" s="11"/>
      <c r="H304" s="11"/>
      <c r="I304" s="11"/>
      <c r="J304" s="6"/>
    </row>
    <row r="305" spans="1:10" ht="12.75">
      <c r="A305" s="8"/>
      <c r="B305" s="6"/>
      <c r="C305" s="2"/>
      <c r="D305" s="29"/>
      <c r="E305" s="17"/>
      <c r="F305" s="11"/>
      <c r="G305" s="11"/>
      <c r="H305" s="11"/>
      <c r="I305" s="11"/>
      <c r="J305" s="6"/>
    </row>
    <row r="306" spans="1:10" ht="12.75">
      <c r="A306" s="8"/>
      <c r="B306" s="6"/>
      <c r="C306" s="2"/>
      <c r="D306" s="29"/>
      <c r="E306" s="17"/>
      <c r="F306" s="11"/>
      <c r="G306" s="11"/>
      <c r="H306" s="11"/>
      <c r="I306" s="11"/>
      <c r="J306" s="6"/>
    </row>
    <row r="307" spans="1:10" ht="12.75">
      <c r="A307" s="8"/>
      <c r="B307" s="6"/>
      <c r="C307" s="2"/>
      <c r="D307" s="29"/>
      <c r="E307" s="17"/>
      <c r="F307" s="11"/>
      <c r="G307" s="11"/>
      <c r="H307" s="11"/>
      <c r="I307" s="11"/>
      <c r="J307" s="6"/>
    </row>
    <row r="308" spans="1:10" ht="12.75">
      <c r="A308" s="8"/>
      <c r="B308" s="6"/>
      <c r="C308" s="2"/>
      <c r="D308" s="29"/>
      <c r="E308" s="17"/>
      <c r="F308" s="11"/>
      <c r="G308" s="11"/>
      <c r="H308" s="11"/>
      <c r="I308" s="11"/>
      <c r="J308" s="6"/>
    </row>
    <row r="309" spans="1:10" ht="12.75">
      <c r="A309" s="8"/>
      <c r="B309" s="6"/>
      <c r="C309" s="2"/>
      <c r="D309" s="29"/>
      <c r="E309" s="17"/>
      <c r="F309" s="11"/>
      <c r="G309" s="11"/>
      <c r="H309" s="11"/>
      <c r="I309" s="11"/>
      <c r="J309" s="6"/>
    </row>
    <row r="310" spans="1:10" ht="12.75">
      <c r="A310" s="8"/>
      <c r="B310" s="6"/>
      <c r="C310" s="2"/>
      <c r="D310" s="29"/>
      <c r="E310" s="17"/>
      <c r="F310" s="11"/>
      <c r="G310" s="11"/>
      <c r="H310" s="11"/>
      <c r="I310" s="11"/>
      <c r="J310" s="6"/>
    </row>
    <row r="311" spans="1:10" ht="12.75">
      <c r="A311" s="8"/>
      <c r="B311" s="6"/>
      <c r="C311" s="2"/>
      <c r="D311" s="29"/>
      <c r="E311" s="17"/>
      <c r="F311" s="11"/>
      <c r="G311" s="11"/>
      <c r="H311" s="11"/>
      <c r="I311" s="11"/>
      <c r="J311" s="6"/>
    </row>
    <row r="312" spans="1:10" ht="12.75">
      <c r="A312" s="8"/>
      <c r="B312" s="6"/>
      <c r="C312" s="2"/>
      <c r="D312" s="29"/>
      <c r="E312" s="17"/>
      <c r="F312" s="11"/>
      <c r="G312" s="11"/>
      <c r="H312" s="11"/>
      <c r="I312" s="11"/>
      <c r="J312" s="6"/>
    </row>
    <row r="313" spans="1:10" ht="12.75">
      <c r="A313" s="8"/>
      <c r="B313" s="6"/>
      <c r="C313" s="2"/>
      <c r="D313" s="29"/>
      <c r="E313" s="17"/>
      <c r="F313" s="11"/>
      <c r="G313" s="11"/>
      <c r="H313" s="11"/>
      <c r="I313" s="11"/>
      <c r="J313" s="6"/>
    </row>
    <row r="314" spans="1:10" ht="12.75">
      <c r="A314" s="8"/>
      <c r="B314" s="6"/>
      <c r="C314" s="2"/>
      <c r="D314" s="29"/>
      <c r="E314" s="17"/>
      <c r="F314" s="11"/>
      <c r="G314" s="11"/>
      <c r="H314" s="11"/>
      <c r="I314" s="11"/>
      <c r="J314" s="6"/>
    </row>
    <row r="315" spans="1:10" ht="12.75">
      <c r="A315" s="8"/>
      <c r="B315" s="6"/>
      <c r="C315" s="2"/>
      <c r="D315" s="29"/>
      <c r="E315" s="17"/>
      <c r="F315" s="11"/>
      <c r="G315" s="11"/>
      <c r="H315" s="11"/>
      <c r="I315" s="11"/>
      <c r="J315" s="6"/>
    </row>
    <row r="316" spans="1:10" ht="12.75">
      <c r="A316" s="8"/>
      <c r="B316" s="6"/>
      <c r="C316" s="2"/>
      <c r="D316" s="29"/>
      <c r="E316" s="17"/>
      <c r="F316" s="11"/>
      <c r="G316" s="11"/>
      <c r="H316" s="11"/>
      <c r="I316" s="11"/>
      <c r="J316" s="6"/>
    </row>
    <row r="317" spans="1:10" ht="12.75">
      <c r="A317" s="8"/>
      <c r="B317" s="6"/>
      <c r="C317" s="2"/>
      <c r="D317" s="29"/>
      <c r="E317" s="17"/>
      <c r="F317" s="11"/>
      <c r="G317" s="11"/>
      <c r="H317" s="11"/>
      <c r="I317" s="11"/>
      <c r="J317" s="6"/>
    </row>
    <row r="318" spans="1:10" ht="12.75">
      <c r="A318" s="8"/>
      <c r="B318" s="6"/>
      <c r="C318" s="2"/>
      <c r="D318" s="29"/>
      <c r="E318" s="17"/>
      <c r="F318" s="11"/>
      <c r="G318" s="11"/>
      <c r="H318" s="11"/>
      <c r="I318" s="11"/>
      <c r="J318" s="6"/>
    </row>
    <row r="319" spans="1:10" ht="12.75">
      <c r="A319" s="8"/>
      <c r="B319" s="6"/>
      <c r="C319" s="2"/>
      <c r="D319" s="29"/>
      <c r="E319" s="17"/>
      <c r="F319" s="11"/>
      <c r="G319" s="11"/>
      <c r="H319" s="11"/>
      <c r="I319" s="11"/>
      <c r="J319" s="6"/>
    </row>
    <row r="320" spans="1:10" ht="12.75">
      <c r="A320" s="8"/>
      <c r="B320" s="6"/>
      <c r="C320" s="2"/>
      <c r="D320" s="29"/>
      <c r="E320" s="17"/>
      <c r="F320" s="11"/>
      <c r="G320" s="11"/>
      <c r="H320" s="11"/>
      <c r="I320" s="11"/>
      <c r="J320" s="6"/>
    </row>
    <row r="321" spans="1:10" ht="12.75">
      <c r="A321" s="8"/>
      <c r="B321" s="6"/>
      <c r="C321" s="2"/>
      <c r="D321" s="29"/>
      <c r="E321" s="17"/>
      <c r="F321" s="11"/>
      <c r="G321" s="11"/>
      <c r="H321" s="11"/>
      <c r="I321" s="11"/>
      <c r="J321" s="6"/>
    </row>
    <row r="322" spans="3:10" ht="12.75">
      <c r="C322" s="5" t="s">
        <v>94</v>
      </c>
      <c r="D322" s="5"/>
      <c r="E322" s="5"/>
      <c r="F322" s="5"/>
      <c r="G322" s="5"/>
      <c r="J322" s="5" t="s">
        <v>326</v>
      </c>
    </row>
    <row r="323" spans="3:7" ht="12.75">
      <c r="C323" s="5" t="s">
        <v>306</v>
      </c>
      <c r="D323" s="5"/>
      <c r="E323" s="5"/>
      <c r="F323" s="5"/>
      <c r="G323" s="5"/>
    </row>
    <row r="325" spans="1:5" ht="12.75">
      <c r="A325" s="6" t="s">
        <v>3</v>
      </c>
      <c r="E325" s="5" t="s">
        <v>4</v>
      </c>
    </row>
    <row r="326" spans="1:10" ht="12.75">
      <c r="A326" s="6" t="s">
        <v>5</v>
      </c>
      <c r="B326" s="6" t="s">
        <v>6</v>
      </c>
      <c r="C326" s="5" t="s">
        <v>7</v>
      </c>
      <c r="D326" s="5"/>
      <c r="E326" s="6" t="s">
        <v>30</v>
      </c>
      <c r="F326" s="6" t="s">
        <v>31</v>
      </c>
      <c r="G326" s="6" t="s">
        <v>32</v>
      </c>
      <c r="H326" s="6" t="s">
        <v>10</v>
      </c>
      <c r="I326" s="6" t="s">
        <v>33</v>
      </c>
      <c r="J326" s="6"/>
    </row>
    <row r="327" spans="1:10" ht="12.75">
      <c r="A327" s="7">
        <v>1.6</v>
      </c>
      <c r="B327" s="6">
        <v>16</v>
      </c>
      <c r="C327" t="s">
        <v>168</v>
      </c>
      <c r="D327" s="24">
        <v>70.46</v>
      </c>
      <c r="E327" s="11">
        <f>D327*1.05*1.04*1.05*1.05*1.05*1.07*1.15*1.05*1.05*1.05*1.05*1.1*1.1*1.05*1.05*1.1</f>
        <v>195.49184363590533</v>
      </c>
      <c r="F327" s="11">
        <f aca="true" t="shared" si="32" ref="F327:F336">E327*0.9</f>
        <v>175.94265927231478</v>
      </c>
      <c r="G327" s="11">
        <f aca="true" t="shared" si="33" ref="G327:G333">E327*0.8</f>
        <v>156.39347490872427</v>
      </c>
      <c r="H327" s="11">
        <f aca="true" t="shared" si="34" ref="H327:H333">E327*0.6</f>
        <v>117.29510618154319</v>
      </c>
      <c r="I327" s="11">
        <f aca="true" t="shared" si="35" ref="I327:I333">E327*0.55</f>
        <v>107.52051399974793</v>
      </c>
      <c r="J327" s="6"/>
    </row>
    <row r="328" spans="1:10" ht="12.75">
      <c r="A328" s="7">
        <v>1.25</v>
      </c>
      <c r="B328" s="6">
        <v>18</v>
      </c>
      <c r="C328" t="s">
        <v>169</v>
      </c>
      <c r="D328" s="24">
        <v>70.46</v>
      </c>
      <c r="E328" s="11">
        <f aca="true" t="shared" si="36" ref="E328:E337">D328*1.05*1.04*1.05*1.05*1.05*1.07*1.15*1.05*1.05*1.05*1.05*1.1*1.1*1.05*1.05*1.1</f>
        <v>195.49184363590533</v>
      </c>
      <c r="F328" s="11">
        <f t="shared" si="32"/>
        <v>175.94265927231478</v>
      </c>
      <c r="G328" s="11">
        <f t="shared" si="33"/>
        <v>156.39347490872427</v>
      </c>
      <c r="H328" s="11">
        <f t="shared" si="34"/>
        <v>117.29510618154319</v>
      </c>
      <c r="I328" s="11">
        <f t="shared" si="35"/>
        <v>107.52051399974793</v>
      </c>
      <c r="J328" s="6"/>
    </row>
    <row r="329" spans="1:10" ht="12.75">
      <c r="A329" s="7">
        <v>0.9</v>
      </c>
      <c r="B329" s="6">
        <v>20</v>
      </c>
      <c r="C329" t="s">
        <v>170</v>
      </c>
      <c r="D329" s="24">
        <v>72.07</v>
      </c>
      <c r="E329" s="11">
        <f t="shared" si="36"/>
        <v>199.95880174339626</v>
      </c>
      <c r="F329" s="11">
        <f t="shared" si="32"/>
        <v>179.96292156905665</v>
      </c>
      <c r="G329" s="11">
        <f t="shared" si="33"/>
        <v>159.96704139471703</v>
      </c>
      <c r="H329" s="11">
        <f t="shared" si="34"/>
        <v>119.97528104603775</v>
      </c>
      <c r="I329" s="11">
        <f t="shared" si="35"/>
        <v>109.97734095886796</v>
      </c>
      <c r="J329" s="6"/>
    </row>
    <row r="330" spans="1:10" ht="12.75">
      <c r="A330" s="7">
        <v>0.71</v>
      </c>
      <c r="B330" s="6">
        <v>22</v>
      </c>
      <c r="C330" t="s">
        <v>171</v>
      </c>
      <c r="D330" s="24">
        <v>73.95</v>
      </c>
      <c r="E330" s="11">
        <f t="shared" si="36"/>
        <v>205.1748770490378</v>
      </c>
      <c r="F330" s="11">
        <f t="shared" si="32"/>
        <v>184.65738934413403</v>
      </c>
      <c r="G330" s="11">
        <f t="shared" si="33"/>
        <v>164.13990163923026</v>
      </c>
      <c r="H330" s="11">
        <f t="shared" si="34"/>
        <v>123.10492622942267</v>
      </c>
      <c r="I330" s="11">
        <f t="shared" si="35"/>
        <v>112.8461823769708</v>
      </c>
      <c r="J330" s="6"/>
    </row>
    <row r="331" spans="1:10" ht="12.75">
      <c r="A331" s="7">
        <v>0.56</v>
      </c>
      <c r="B331" s="6">
        <v>24</v>
      </c>
      <c r="C331" t="s">
        <v>172</v>
      </c>
      <c r="D331" s="24">
        <v>84.9</v>
      </c>
      <c r="E331" s="11">
        <f t="shared" si="36"/>
        <v>235.55574119625848</v>
      </c>
      <c r="F331" s="11">
        <f t="shared" si="32"/>
        <v>212.00016707663264</v>
      </c>
      <c r="G331" s="11">
        <f t="shared" si="33"/>
        <v>188.4445929570068</v>
      </c>
      <c r="H331" s="11">
        <f t="shared" si="34"/>
        <v>141.33344471775507</v>
      </c>
      <c r="I331" s="11">
        <f t="shared" si="35"/>
        <v>129.55565765794216</v>
      </c>
      <c r="J331" s="6"/>
    </row>
    <row r="332" spans="1:10" ht="12.75">
      <c r="A332" s="7">
        <v>0.45</v>
      </c>
      <c r="B332" s="6">
        <v>26</v>
      </c>
      <c r="C332" t="s">
        <v>173</v>
      </c>
      <c r="D332" s="24">
        <v>88.02</v>
      </c>
      <c r="E332" s="11">
        <f t="shared" si="36"/>
        <v>244.21220659711028</v>
      </c>
      <c r="F332" s="11">
        <f t="shared" si="32"/>
        <v>219.79098593739926</v>
      </c>
      <c r="G332" s="11">
        <f t="shared" si="33"/>
        <v>195.36976527768823</v>
      </c>
      <c r="H332" s="11">
        <f t="shared" si="34"/>
        <v>146.52732395826615</v>
      </c>
      <c r="I332" s="11">
        <f t="shared" si="35"/>
        <v>134.31671362841067</v>
      </c>
      <c r="J332" s="6"/>
    </row>
    <row r="333" spans="1:10" ht="12.75">
      <c r="A333" s="7">
        <v>0.4</v>
      </c>
      <c r="B333" s="6">
        <v>27</v>
      </c>
      <c r="C333" t="s">
        <v>174</v>
      </c>
      <c r="D333" s="24">
        <v>91.28</v>
      </c>
      <c r="E333" s="11">
        <f t="shared" si="36"/>
        <v>253.25710313774405</v>
      </c>
      <c r="F333" s="11">
        <f t="shared" si="32"/>
        <v>227.93139282396965</v>
      </c>
      <c r="G333" s="11">
        <f t="shared" si="33"/>
        <v>202.60568251019527</v>
      </c>
      <c r="H333" s="11">
        <f t="shared" si="34"/>
        <v>151.95426188264642</v>
      </c>
      <c r="I333" s="11">
        <f t="shared" si="35"/>
        <v>139.29140672575923</v>
      </c>
      <c r="J333" s="6"/>
    </row>
    <row r="334" spans="1:10" ht="12.75">
      <c r="A334" s="20">
        <v>0.315</v>
      </c>
      <c r="B334" s="6">
        <v>30</v>
      </c>
      <c r="C334" t="s">
        <v>175</v>
      </c>
      <c r="D334" s="24">
        <v>96.1</v>
      </c>
      <c r="E334" s="11">
        <f t="shared" si="36"/>
        <v>266.6302323788037</v>
      </c>
      <c r="F334" s="11">
        <f t="shared" si="32"/>
        <v>239.96720914092336</v>
      </c>
      <c r="G334" s="11">
        <f aca="true" t="shared" si="37" ref="G334">F334*0.9</f>
        <v>215.97048822683104</v>
      </c>
      <c r="H334" s="11">
        <f aca="true" t="shared" si="38" ref="H334">G334*0.9</f>
        <v>194.37343940414794</v>
      </c>
      <c r="I334" s="11">
        <f aca="true" t="shared" si="39" ref="I334">H334*0.9</f>
        <v>174.93609546373315</v>
      </c>
      <c r="J334" s="6"/>
    </row>
    <row r="335" spans="1:10" ht="12.75">
      <c r="A335" s="20">
        <v>0.25</v>
      </c>
      <c r="B335" s="6">
        <v>33</v>
      </c>
      <c r="C335" t="s">
        <v>309</v>
      </c>
      <c r="D335" s="24">
        <v>100</v>
      </c>
      <c r="E335" s="11">
        <f t="shared" si="36"/>
        <v>277.4508141298686</v>
      </c>
      <c r="F335" s="11">
        <f aca="true" t="shared" si="40" ref="F335">E335*0.9</f>
        <v>249.70573271688176</v>
      </c>
      <c r="G335" s="11">
        <f aca="true" t="shared" si="41" ref="G335">F335*0.9</f>
        <v>224.73515944519357</v>
      </c>
      <c r="H335" s="11">
        <f aca="true" t="shared" si="42" ref="H335">G335*0.9</f>
        <v>202.2616435006742</v>
      </c>
      <c r="I335" s="11">
        <f aca="true" t="shared" si="43" ref="I335">H335*0.9</f>
        <v>182.0354791506068</v>
      </c>
      <c r="J335" s="6"/>
    </row>
    <row r="336" spans="1:10" ht="12.75">
      <c r="A336" s="20">
        <v>0.2</v>
      </c>
      <c r="B336" s="6">
        <v>36</v>
      </c>
      <c r="C336" t="s">
        <v>292</v>
      </c>
      <c r="D336" s="24">
        <v>121.28</v>
      </c>
      <c r="E336" s="11">
        <f t="shared" si="36"/>
        <v>336.4923473767047</v>
      </c>
      <c r="F336" s="11">
        <f t="shared" si="32"/>
        <v>302.84311263903425</v>
      </c>
      <c r="G336" s="11">
        <f aca="true" t="shared" si="44" ref="G336">F336*0.9</f>
        <v>272.5588013751308</v>
      </c>
      <c r="H336" s="11">
        <f aca="true" t="shared" si="45" ref="H336">G336*0.9</f>
        <v>245.30292123761774</v>
      </c>
      <c r="I336" s="11">
        <f aca="true" t="shared" si="46" ref="I336">H336*0.9</f>
        <v>220.77262911385597</v>
      </c>
      <c r="J336" s="2"/>
    </row>
    <row r="337" spans="1:10" ht="12.75">
      <c r="A337" s="20">
        <v>0.125</v>
      </c>
      <c r="B337" s="6">
        <v>40</v>
      </c>
      <c r="C337" t="s">
        <v>310</v>
      </c>
      <c r="D337" s="24">
        <v>150</v>
      </c>
      <c r="E337" s="11">
        <f t="shared" si="36"/>
        <v>416.1762211948028</v>
      </c>
      <c r="F337" s="11">
        <f aca="true" t="shared" si="47" ref="F337">E337*0.9</f>
        <v>374.55859907532255</v>
      </c>
      <c r="G337" s="11">
        <f aca="true" t="shared" si="48" ref="G337">F337*0.9</f>
        <v>337.1027391677903</v>
      </c>
      <c r="H337" s="11">
        <f aca="true" t="shared" si="49" ref="H337">G337*0.9</f>
        <v>303.39246525101123</v>
      </c>
      <c r="I337" s="11">
        <f aca="true" t="shared" si="50" ref="I337">H337*0.9</f>
        <v>273.05321872591014</v>
      </c>
      <c r="J337" s="2"/>
    </row>
    <row r="338" spans="1:10" ht="12.75">
      <c r="A338" s="7"/>
      <c r="B338" s="6"/>
      <c r="J338" s="2"/>
    </row>
    <row r="339" spans="1:10" ht="12.75">
      <c r="A339" s="7"/>
      <c r="B339" s="6"/>
      <c r="J339" s="2"/>
    </row>
    <row r="340" spans="1:10" ht="12.75">
      <c r="A340" s="7"/>
      <c r="B340" s="6"/>
      <c r="J340" s="2"/>
    </row>
    <row r="341" spans="3:4" ht="12.75">
      <c r="C341" s="5" t="s">
        <v>176</v>
      </c>
      <c r="D341" s="5"/>
    </row>
    <row r="342" spans="3:4" ht="12.75">
      <c r="C342" s="5" t="s">
        <v>316</v>
      </c>
      <c r="D342" s="5"/>
    </row>
    <row r="344" spans="3:6" ht="12.75">
      <c r="C344" s="5"/>
      <c r="D344" s="5"/>
      <c r="E344" s="5" t="s">
        <v>324</v>
      </c>
      <c r="F344" s="5"/>
    </row>
    <row r="347" spans="3:4" ht="12.75">
      <c r="C347" s="5"/>
      <c r="D347" s="5"/>
    </row>
    <row r="348" spans="5:7" ht="12.75">
      <c r="E348" s="5" t="s">
        <v>177</v>
      </c>
      <c r="F348" s="5"/>
      <c r="G348" s="5"/>
    </row>
    <row r="349" spans="1:9" ht="12.75">
      <c r="A349" s="6" t="s">
        <v>5</v>
      </c>
      <c r="B349" s="6" t="s">
        <v>6</v>
      </c>
      <c r="C349" s="19" t="s">
        <v>7</v>
      </c>
      <c r="D349" s="19"/>
      <c r="E349" s="6" t="s">
        <v>178</v>
      </c>
      <c r="F349" s="34" t="s">
        <v>179</v>
      </c>
      <c r="G349" s="6" t="s">
        <v>180</v>
      </c>
      <c r="H349" s="6" t="s">
        <v>181</v>
      </c>
      <c r="I349" s="6" t="s">
        <v>182</v>
      </c>
    </row>
    <row r="350" spans="1:9" ht="12.75">
      <c r="A350" s="6">
        <v>0.8</v>
      </c>
      <c r="B350" s="6">
        <v>21</v>
      </c>
      <c r="C350" s="21" t="s">
        <v>183</v>
      </c>
      <c r="D350" s="24">
        <v>19.48</v>
      </c>
      <c r="E350" s="11">
        <f>D350*1.04*1.04*1.05*1.05*1.05*1.07*1.15*1.05*1.05*1.05*1.05*1.1*1.1*1.05*1.1</f>
        <v>50.983505973876035</v>
      </c>
      <c r="F350" s="11">
        <f>E350*0.9</f>
        <v>45.885155376488434</v>
      </c>
      <c r="G350" s="11">
        <f>E350*0.8</f>
        <v>40.786804779100834</v>
      </c>
      <c r="H350" s="11">
        <f>E350*0.6</f>
        <v>30.590103584325618</v>
      </c>
      <c r="I350" s="11">
        <f>E350*0.55</f>
        <v>28.04092828563182</v>
      </c>
    </row>
    <row r="351" spans="1:9" ht="12.75">
      <c r="A351" s="6">
        <v>0.5</v>
      </c>
      <c r="B351" s="6">
        <v>25</v>
      </c>
      <c r="C351" s="21" t="s">
        <v>184</v>
      </c>
      <c r="D351" s="24">
        <v>22.07</v>
      </c>
      <c r="E351" s="11">
        <f>D351*1.04*1.04*1.05*1.05*1.05*1.07*1.15*1.05*1.05*1.05*1.05*1.1*1.1*1.05*1.1</f>
        <v>57.762113800998144</v>
      </c>
      <c r="F351" s="11">
        <f>E351*0.9</f>
        <v>51.98590242089833</v>
      </c>
      <c r="G351" s="11">
        <f>E351*0.8</f>
        <v>46.20969104079852</v>
      </c>
      <c r="H351" s="11">
        <f>E351*0.6</f>
        <v>34.657268280598885</v>
      </c>
      <c r="I351" s="11">
        <f>E351*0.55</f>
        <v>31.76916259054898</v>
      </c>
    </row>
    <row r="368" ht="12.75">
      <c r="E368" s="5" t="s">
        <v>185</v>
      </c>
    </row>
    <row r="369" ht="12.75">
      <c r="E369" s="5" t="s">
        <v>186</v>
      </c>
    </row>
    <row r="371" ht="12.75">
      <c r="A371" s="5"/>
    </row>
    <row r="373" spans="5:9" ht="12.75">
      <c r="E373" s="5"/>
      <c r="F373" s="5" t="s">
        <v>187</v>
      </c>
      <c r="G373" s="5"/>
      <c r="H373" s="5"/>
      <c r="I373" s="5"/>
    </row>
    <row r="374" spans="1:10" ht="12.75">
      <c r="A374" s="6" t="s">
        <v>6</v>
      </c>
      <c r="B374" s="5" t="s">
        <v>7</v>
      </c>
      <c r="E374" s="6" t="s">
        <v>188</v>
      </c>
      <c r="F374" s="6" t="s">
        <v>37</v>
      </c>
      <c r="G374" s="6" t="s">
        <v>31</v>
      </c>
      <c r="H374" s="6" t="s">
        <v>32</v>
      </c>
      <c r="I374" s="6" t="s">
        <v>189</v>
      </c>
      <c r="J374" s="5"/>
    </row>
    <row r="375" spans="1:10" ht="12.75">
      <c r="A375" s="6">
        <v>14</v>
      </c>
      <c r="B375" s="13" t="s">
        <v>299</v>
      </c>
      <c r="D375" s="24">
        <v>82.72</v>
      </c>
      <c r="E375" s="11">
        <f>D375*1.04*1.04*1.05*1.05*1.05*1.07*1.1*1.05*1.05*1.05*1.05*1.1*1.1*1.05*1.1</f>
        <v>207.08379499932727</v>
      </c>
      <c r="F375" s="11">
        <f aca="true" t="shared" si="51" ref="F375:F383">E375*0.9</f>
        <v>186.37541549939453</v>
      </c>
      <c r="G375" s="11">
        <f aca="true" t="shared" si="52" ref="G375">F375*0.9</f>
        <v>167.7378739494551</v>
      </c>
      <c r="H375" s="11">
        <f aca="true" t="shared" si="53" ref="H375">G375*0.9</f>
        <v>150.96408655450958</v>
      </c>
      <c r="I375" s="11">
        <f aca="true" t="shared" si="54" ref="I375">H375*0.9</f>
        <v>135.86767789905863</v>
      </c>
      <c r="J375" s="6"/>
    </row>
    <row r="376" spans="1:10" ht="12.75">
      <c r="A376" s="6">
        <v>16</v>
      </c>
      <c r="B376" s="23" t="s">
        <v>318</v>
      </c>
      <c r="D376" s="24">
        <v>100</v>
      </c>
      <c r="E376" s="11">
        <f aca="true" t="shared" si="55" ref="E376:E383">D376*1.04*1.04*1.05*1.05*1.05*1.07*1.1*1.05*1.05*1.05*1.05*1.1*1.1*1.05*1.1</f>
        <v>250.34307906108216</v>
      </c>
      <c r="F376" s="11">
        <f aca="true" t="shared" si="56" ref="F376">E376*0.9</f>
        <v>225.30877115497395</v>
      </c>
      <c r="G376" s="11">
        <f aca="true" t="shared" si="57" ref="G376">F376*0.9</f>
        <v>202.77789403947656</v>
      </c>
      <c r="H376" s="11">
        <f aca="true" t="shared" si="58" ref="H376">G376*0.9</f>
        <v>182.5001046355289</v>
      </c>
      <c r="I376" s="11">
        <f aca="true" t="shared" si="59" ref="I376">H376*0.9</f>
        <v>164.25009417197603</v>
      </c>
      <c r="J376" s="6"/>
    </row>
    <row r="377" spans="1:10" ht="12.75">
      <c r="A377" s="6">
        <v>18</v>
      </c>
      <c r="B377" s="13" t="s">
        <v>298</v>
      </c>
      <c r="D377" s="24">
        <v>83.88</v>
      </c>
      <c r="E377" s="11">
        <f t="shared" si="55"/>
        <v>209.9877747164358</v>
      </c>
      <c r="F377" s="11">
        <f t="shared" si="51"/>
        <v>188.98899724479224</v>
      </c>
      <c r="G377" s="11">
        <f aca="true" t="shared" si="60" ref="G377:G383">E377*0.8</f>
        <v>167.99021977314865</v>
      </c>
      <c r="H377" s="11">
        <f aca="true" t="shared" si="61" ref="H377:H383">E377*0.6</f>
        <v>125.99266482986148</v>
      </c>
      <c r="I377" s="11">
        <f aca="true" t="shared" si="62" ref="I377:I383">E377*0.55</f>
        <v>115.4932760940397</v>
      </c>
      <c r="J377" s="6"/>
    </row>
    <row r="378" spans="1:10" ht="12.75">
      <c r="A378" s="6">
        <v>20</v>
      </c>
      <c r="B378" s="13" t="s">
        <v>297</v>
      </c>
      <c r="D378" s="24">
        <v>83.88</v>
      </c>
      <c r="E378" s="11">
        <f t="shared" si="55"/>
        <v>209.9877747164358</v>
      </c>
      <c r="F378" s="11">
        <f t="shared" si="51"/>
        <v>188.98899724479224</v>
      </c>
      <c r="G378" s="11">
        <f t="shared" si="60"/>
        <v>167.99021977314865</v>
      </c>
      <c r="H378" s="11">
        <f t="shared" si="61"/>
        <v>125.99266482986148</v>
      </c>
      <c r="I378" s="11">
        <f t="shared" si="62"/>
        <v>115.4932760940397</v>
      </c>
      <c r="J378" s="6"/>
    </row>
    <row r="379" spans="1:10" ht="12.75">
      <c r="A379" s="6">
        <v>21</v>
      </c>
      <c r="B379" s="13" t="s">
        <v>190</v>
      </c>
      <c r="D379" s="24">
        <v>85.03</v>
      </c>
      <c r="E379" s="11">
        <f t="shared" si="55"/>
        <v>212.8667201256383</v>
      </c>
      <c r="F379" s="11">
        <f t="shared" si="51"/>
        <v>191.58004811307447</v>
      </c>
      <c r="G379" s="11">
        <f t="shared" si="60"/>
        <v>170.29337610051064</v>
      </c>
      <c r="H379" s="11">
        <f t="shared" si="61"/>
        <v>127.72003207538297</v>
      </c>
      <c r="I379" s="11">
        <f t="shared" si="62"/>
        <v>117.07669606910108</v>
      </c>
      <c r="J379" s="6"/>
    </row>
    <row r="380" spans="1:10" ht="12.75">
      <c r="A380" s="6">
        <v>22</v>
      </c>
      <c r="B380" s="13" t="s">
        <v>191</v>
      </c>
      <c r="D380" s="24">
        <v>85.4</v>
      </c>
      <c r="E380" s="11">
        <f t="shared" si="55"/>
        <v>213.7929895181642</v>
      </c>
      <c r="F380" s="11">
        <f t="shared" si="51"/>
        <v>192.41369056634778</v>
      </c>
      <c r="G380" s="11">
        <f t="shared" si="60"/>
        <v>171.0343916145314</v>
      </c>
      <c r="H380" s="11">
        <f t="shared" si="61"/>
        <v>128.2757937108985</v>
      </c>
      <c r="I380" s="11">
        <f t="shared" si="62"/>
        <v>117.58614423499033</v>
      </c>
      <c r="J380" s="6"/>
    </row>
    <row r="381" spans="1:10" ht="12.75">
      <c r="A381" s="6">
        <v>24</v>
      </c>
      <c r="B381" s="13" t="s">
        <v>192</v>
      </c>
      <c r="D381" s="24">
        <v>82.18</v>
      </c>
      <c r="E381" s="11">
        <f t="shared" si="55"/>
        <v>205.73194237239738</v>
      </c>
      <c r="F381" s="11">
        <f t="shared" si="51"/>
        <v>185.15874813515765</v>
      </c>
      <c r="G381" s="11">
        <f t="shared" si="60"/>
        <v>164.58555389791792</v>
      </c>
      <c r="H381" s="11">
        <f t="shared" si="61"/>
        <v>123.43916542343842</v>
      </c>
      <c r="I381" s="11">
        <f t="shared" si="62"/>
        <v>113.15256830481857</v>
      </c>
      <c r="J381" s="6"/>
    </row>
    <row r="382" spans="1:10" ht="12.75">
      <c r="A382" s="6">
        <v>25</v>
      </c>
      <c r="B382" s="13" t="s">
        <v>193</v>
      </c>
      <c r="D382" s="24">
        <v>86.9</v>
      </c>
      <c r="E382" s="11">
        <f t="shared" si="55"/>
        <v>217.54813570408055</v>
      </c>
      <c r="F382" s="11">
        <f t="shared" si="51"/>
        <v>195.7933221336725</v>
      </c>
      <c r="G382" s="11">
        <f t="shared" si="60"/>
        <v>174.03850856326446</v>
      </c>
      <c r="H382" s="11">
        <f t="shared" si="61"/>
        <v>130.52888142244834</v>
      </c>
      <c r="I382" s="11">
        <f t="shared" si="62"/>
        <v>119.6514746372443</v>
      </c>
      <c r="J382" s="6"/>
    </row>
    <row r="383" spans="1:10" ht="12.75">
      <c r="A383" s="6">
        <v>26</v>
      </c>
      <c r="B383" s="13" t="s">
        <v>194</v>
      </c>
      <c r="D383" s="24">
        <v>91.4</v>
      </c>
      <c r="E383" s="11">
        <f t="shared" si="55"/>
        <v>228.8135742618292</v>
      </c>
      <c r="F383" s="11">
        <f t="shared" si="51"/>
        <v>205.93221683564627</v>
      </c>
      <c r="G383" s="11">
        <f t="shared" si="60"/>
        <v>183.05085940946336</v>
      </c>
      <c r="H383" s="11">
        <f t="shared" si="61"/>
        <v>137.2881445570975</v>
      </c>
      <c r="I383" s="11">
        <f t="shared" si="62"/>
        <v>125.84746584400607</v>
      </c>
      <c r="J383" s="6"/>
    </row>
    <row r="384" spans="1:4" ht="12.75">
      <c r="A384" s="5"/>
      <c r="B384" s="14"/>
      <c r="C384" s="5"/>
      <c r="D384" s="5"/>
    </row>
    <row r="385" spans="1:4" ht="12.75">
      <c r="A385" s="5"/>
      <c r="B385" s="14"/>
      <c r="C385" s="5"/>
      <c r="D385" s="5"/>
    </row>
    <row r="386" spans="1:4" ht="12.75">
      <c r="A386" s="5"/>
      <c r="B386" s="14"/>
      <c r="C386" s="5"/>
      <c r="D386" s="5"/>
    </row>
    <row r="387" ht="12.75">
      <c r="B387" s="15"/>
    </row>
    <row r="388" ht="12.75">
      <c r="B388" s="15"/>
    </row>
    <row r="389" ht="12.75">
      <c r="B389" s="15"/>
    </row>
    <row r="390" ht="12.75">
      <c r="B390" s="15"/>
    </row>
    <row r="391" ht="12.75">
      <c r="B391" s="15"/>
    </row>
    <row r="392" ht="12.75">
      <c r="B392" s="15"/>
    </row>
    <row r="393" ht="12.75">
      <c r="B393" s="15"/>
    </row>
    <row r="394" ht="12.75">
      <c r="B394" s="15"/>
    </row>
    <row r="395" ht="12.75">
      <c r="B395" s="15"/>
    </row>
    <row r="396" ht="12.75">
      <c r="B396" s="15"/>
    </row>
    <row r="397" ht="12.75">
      <c r="B397" s="15"/>
    </row>
    <row r="398" ht="12.75">
      <c r="B398" s="15"/>
    </row>
    <row r="399" ht="12.75">
      <c r="B399" s="15"/>
    </row>
    <row r="400" ht="12.75">
      <c r="B400" s="15"/>
    </row>
    <row r="401" ht="12.75">
      <c r="B401" s="15"/>
    </row>
    <row r="402" ht="12.75">
      <c r="B402" s="15"/>
    </row>
    <row r="403" spans="2:5" ht="12.75">
      <c r="B403" s="15"/>
      <c r="E403" s="5"/>
    </row>
    <row r="404" ht="12.75">
      <c r="B404" s="15"/>
    </row>
    <row r="405" spans="2:4" ht="12.75">
      <c r="B405" s="15"/>
      <c r="C405" s="5"/>
      <c r="D405" s="5"/>
    </row>
    <row r="406" ht="12.75">
      <c r="B406" s="15"/>
    </row>
    <row r="414" spans="3:4" ht="12.75">
      <c r="C414" s="5" t="s">
        <v>195</v>
      </c>
      <c r="D414" s="5"/>
    </row>
    <row r="415" spans="3:4" ht="12.75">
      <c r="C415" s="5" t="s">
        <v>319</v>
      </c>
      <c r="D415" s="5"/>
    </row>
    <row r="418" ht="12.75">
      <c r="E418" s="5"/>
    </row>
    <row r="419" spans="1:9" ht="12.75">
      <c r="A419" s="14" t="s">
        <v>3</v>
      </c>
      <c r="E419" s="5" t="s">
        <v>187</v>
      </c>
      <c r="F419" s="5"/>
      <c r="G419" s="5"/>
      <c r="H419" s="5"/>
      <c r="I419" s="5"/>
    </row>
    <row r="420" spans="1:10" ht="12.75">
      <c r="A420" s="14" t="s">
        <v>5</v>
      </c>
      <c r="B420" s="5" t="s">
        <v>6</v>
      </c>
      <c r="C420" s="5" t="s">
        <v>7</v>
      </c>
      <c r="D420" s="5"/>
      <c r="E420" s="6" t="s">
        <v>8</v>
      </c>
      <c r="F420" s="6" t="s">
        <v>9</v>
      </c>
      <c r="G420" s="6" t="s">
        <v>10</v>
      </c>
      <c r="H420" s="6" t="s">
        <v>11</v>
      </c>
      <c r="I420" s="6" t="s">
        <v>196</v>
      </c>
      <c r="J420" s="5"/>
    </row>
    <row r="421" spans="1:10" ht="12.75">
      <c r="A421" s="8">
        <v>3.25</v>
      </c>
      <c r="B421" s="6">
        <v>10</v>
      </c>
      <c r="C421" s="13" t="s">
        <v>300</v>
      </c>
      <c r="D421" s="24">
        <v>13.3</v>
      </c>
      <c r="E421" s="11">
        <f>D421*1.03*1.04*1.05*1.05*1.05*1.05*1.1*1.05*1.5*1.05*1.05*1.05*1.1*1.1*1.05*1.1</f>
        <v>48.538672700314365</v>
      </c>
      <c r="F421" s="11">
        <f aca="true" t="shared" si="63" ref="F421:F439">E421*0.9</f>
        <v>43.68480543028293</v>
      </c>
      <c r="G421" s="11">
        <f>E421*0.8</f>
        <v>38.83093816025149</v>
      </c>
      <c r="H421" s="11">
        <f>E421*0.6</f>
        <v>29.12320362018862</v>
      </c>
      <c r="I421" s="11">
        <f>E421*0.55</f>
        <v>26.696269985172904</v>
      </c>
      <c r="J421" s="6"/>
    </row>
    <row r="422" spans="1:10" ht="12.75">
      <c r="A422" s="12">
        <v>2.5</v>
      </c>
      <c r="B422" s="6">
        <v>12</v>
      </c>
      <c r="C422" s="13" t="s">
        <v>301</v>
      </c>
      <c r="D422" s="24">
        <v>13.95</v>
      </c>
      <c r="E422" s="11">
        <f aca="true" t="shared" si="64" ref="E422:E439">D422*1.03*1.04*1.05*1.05*1.05*1.05*1.1*1.05*1.5*1.05*1.05*1.05*1.1*1.1*1.05*1.1</f>
        <v>50.910863471382335</v>
      </c>
      <c r="F422" s="11">
        <f t="shared" si="63"/>
        <v>45.819777124244105</v>
      </c>
      <c r="G422" s="11">
        <f>E422*0.8</f>
        <v>40.72869077710587</v>
      </c>
      <c r="H422" s="11">
        <f>E422*0.6</f>
        <v>30.5465180828294</v>
      </c>
      <c r="I422" s="11">
        <f>E422*0.55</f>
        <v>28.000974909260286</v>
      </c>
      <c r="J422" s="6"/>
    </row>
    <row r="423" spans="1:10" ht="12.75">
      <c r="A423" s="12">
        <v>2</v>
      </c>
      <c r="B423" s="6">
        <v>14</v>
      </c>
      <c r="C423" s="13" t="s">
        <v>197</v>
      </c>
      <c r="D423" s="24">
        <v>13.95</v>
      </c>
      <c r="E423" s="11">
        <f t="shared" si="64"/>
        <v>50.910863471382335</v>
      </c>
      <c r="F423" s="11">
        <f t="shared" si="63"/>
        <v>45.819777124244105</v>
      </c>
      <c r="G423" s="11">
        <f aca="true" t="shared" si="65" ref="G423:G439">E423*0.8</f>
        <v>40.72869077710587</v>
      </c>
      <c r="H423" s="11">
        <f aca="true" t="shared" si="66" ref="H423:H439">E423*0.6</f>
        <v>30.5465180828294</v>
      </c>
      <c r="I423" s="11">
        <f aca="true" t="shared" si="67" ref="I423:I439">E423*0.55</f>
        <v>28.000974909260286</v>
      </c>
      <c r="J423" s="6"/>
    </row>
    <row r="424" spans="1:10" ht="12.75">
      <c r="A424" s="8">
        <v>1.6</v>
      </c>
      <c r="B424" s="6">
        <v>16</v>
      </c>
      <c r="C424" s="13" t="s">
        <v>198</v>
      </c>
      <c r="D424" s="24">
        <v>13.68</v>
      </c>
      <c r="E424" s="11">
        <f t="shared" si="64"/>
        <v>49.92549192032335</v>
      </c>
      <c r="F424" s="11">
        <f t="shared" si="63"/>
        <v>44.93294272829102</v>
      </c>
      <c r="G424" s="11">
        <f t="shared" si="65"/>
        <v>39.94039353625868</v>
      </c>
      <c r="H424" s="11">
        <f t="shared" si="66"/>
        <v>29.95529515219401</v>
      </c>
      <c r="I424" s="11">
        <f t="shared" si="67"/>
        <v>27.459020556177848</v>
      </c>
      <c r="J424" s="6"/>
    </row>
    <row r="425" spans="1:10" ht="12.75">
      <c r="A425" s="8">
        <v>1.4</v>
      </c>
      <c r="B425" s="6">
        <v>17</v>
      </c>
      <c r="C425" s="13" t="s">
        <v>199</v>
      </c>
      <c r="D425" s="24">
        <v>13.68</v>
      </c>
      <c r="E425" s="11">
        <f t="shared" si="64"/>
        <v>49.92549192032335</v>
      </c>
      <c r="F425" s="11">
        <f t="shared" si="63"/>
        <v>44.93294272829102</v>
      </c>
      <c r="G425" s="11">
        <f t="shared" si="65"/>
        <v>39.94039353625868</v>
      </c>
      <c r="H425" s="11">
        <f t="shared" si="66"/>
        <v>29.95529515219401</v>
      </c>
      <c r="I425" s="11">
        <f t="shared" si="67"/>
        <v>27.459020556177848</v>
      </c>
      <c r="J425" s="6"/>
    </row>
    <row r="426" spans="1:10" ht="12.75">
      <c r="A426" s="8">
        <v>1.25</v>
      </c>
      <c r="B426" s="6">
        <v>18</v>
      </c>
      <c r="C426" s="13" t="s">
        <v>200</v>
      </c>
      <c r="D426" s="24">
        <v>13.68</v>
      </c>
      <c r="E426" s="11">
        <f t="shared" si="64"/>
        <v>49.92549192032335</v>
      </c>
      <c r="F426" s="11">
        <f t="shared" si="63"/>
        <v>44.93294272829102</v>
      </c>
      <c r="G426" s="11">
        <f t="shared" si="65"/>
        <v>39.94039353625868</v>
      </c>
      <c r="H426" s="11">
        <f t="shared" si="66"/>
        <v>29.95529515219401</v>
      </c>
      <c r="I426" s="11">
        <f t="shared" si="67"/>
        <v>27.459020556177848</v>
      </c>
      <c r="J426" s="6"/>
    </row>
    <row r="427" spans="1:10" ht="12.75">
      <c r="A427" s="12">
        <v>1</v>
      </c>
      <c r="B427" s="6">
        <v>19</v>
      </c>
      <c r="C427" s="13" t="s">
        <v>201</v>
      </c>
      <c r="D427" s="24">
        <v>13.68</v>
      </c>
      <c r="E427" s="11">
        <f t="shared" si="64"/>
        <v>49.92549192032335</v>
      </c>
      <c r="F427" s="11">
        <f t="shared" si="63"/>
        <v>44.93294272829102</v>
      </c>
      <c r="G427" s="11">
        <f t="shared" si="65"/>
        <v>39.94039353625868</v>
      </c>
      <c r="H427" s="11">
        <f t="shared" si="66"/>
        <v>29.95529515219401</v>
      </c>
      <c r="I427" s="11">
        <f t="shared" si="67"/>
        <v>27.459020556177848</v>
      </c>
      <c r="J427" s="6"/>
    </row>
    <row r="428" spans="1:10" ht="12.75">
      <c r="A428" s="8">
        <v>0.9</v>
      </c>
      <c r="B428" s="6">
        <v>20</v>
      </c>
      <c r="C428" s="13" t="s">
        <v>202</v>
      </c>
      <c r="D428" s="24">
        <v>13.68</v>
      </c>
      <c r="E428" s="11">
        <f t="shared" si="64"/>
        <v>49.92549192032335</v>
      </c>
      <c r="F428" s="11">
        <f t="shared" si="63"/>
        <v>44.93294272829102</v>
      </c>
      <c r="G428" s="11">
        <f t="shared" si="65"/>
        <v>39.94039353625868</v>
      </c>
      <c r="H428" s="11">
        <f t="shared" si="66"/>
        <v>29.95529515219401</v>
      </c>
      <c r="I428" s="11">
        <f t="shared" si="67"/>
        <v>27.459020556177848</v>
      </c>
      <c r="J428" s="6"/>
    </row>
    <row r="429" spans="1:10" ht="12.75">
      <c r="A429" s="8">
        <v>0.8</v>
      </c>
      <c r="B429" s="6">
        <v>21</v>
      </c>
      <c r="C429" s="13" t="s">
        <v>203</v>
      </c>
      <c r="D429" s="24">
        <v>13.68</v>
      </c>
      <c r="E429" s="11">
        <f t="shared" si="64"/>
        <v>49.92549192032335</v>
      </c>
      <c r="F429" s="11">
        <f t="shared" si="63"/>
        <v>44.93294272829102</v>
      </c>
      <c r="G429" s="11">
        <f t="shared" si="65"/>
        <v>39.94039353625868</v>
      </c>
      <c r="H429" s="11">
        <f t="shared" si="66"/>
        <v>29.95529515219401</v>
      </c>
      <c r="I429" s="11">
        <f t="shared" si="67"/>
        <v>27.459020556177848</v>
      </c>
      <c r="J429" s="6"/>
    </row>
    <row r="430" spans="1:10" ht="12.75">
      <c r="A430" s="8">
        <v>0.71</v>
      </c>
      <c r="B430" s="6">
        <v>22</v>
      </c>
      <c r="C430" s="13" t="s">
        <v>204</v>
      </c>
      <c r="D430" s="24">
        <v>13.33</v>
      </c>
      <c r="E430" s="11">
        <f t="shared" si="64"/>
        <v>48.64815842820981</v>
      </c>
      <c r="F430" s="11">
        <f t="shared" si="63"/>
        <v>43.78334258538883</v>
      </c>
      <c r="G430" s="11">
        <f t="shared" si="65"/>
        <v>38.91852674256785</v>
      </c>
      <c r="H430" s="11">
        <f t="shared" si="66"/>
        <v>29.188895056925887</v>
      </c>
      <c r="I430" s="11">
        <f t="shared" si="67"/>
        <v>26.7564871355154</v>
      </c>
      <c r="J430" s="6"/>
    </row>
    <row r="431" spans="1:10" ht="12.75">
      <c r="A431" s="8">
        <v>0.61</v>
      </c>
      <c r="B431" s="6">
        <v>23</v>
      </c>
      <c r="C431" s="13" t="s">
        <v>205</v>
      </c>
      <c r="D431" s="24">
        <v>13.33</v>
      </c>
      <c r="E431" s="11">
        <f t="shared" si="64"/>
        <v>48.64815842820981</v>
      </c>
      <c r="F431" s="11">
        <f t="shared" si="63"/>
        <v>43.78334258538883</v>
      </c>
      <c r="G431" s="11">
        <f t="shared" si="65"/>
        <v>38.91852674256785</v>
      </c>
      <c r="H431" s="11">
        <f t="shared" si="66"/>
        <v>29.188895056925887</v>
      </c>
      <c r="I431" s="11">
        <f t="shared" si="67"/>
        <v>26.7564871355154</v>
      </c>
      <c r="J431" s="6"/>
    </row>
    <row r="432" spans="1:10" ht="12.75">
      <c r="A432" s="8">
        <v>0.56</v>
      </c>
      <c r="B432" s="6">
        <v>24</v>
      </c>
      <c r="C432" s="13" t="s">
        <v>206</v>
      </c>
      <c r="D432" s="24">
        <v>18.15</v>
      </c>
      <c r="E432" s="11">
        <f t="shared" si="64"/>
        <v>66.23886537674477</v>
      </c>
      <c r="F432" s="11">
        <f t="shared" si="63"/>
        <v>59.6149788390703</v>
      </c>
      <c r="G432" s="11">
        <f t="shared" si="65"/>
        <v>52.99109230139582</v>
      </c>
      <c r="H432" s="11">
        <f t="shared" si="66"/>
        <v>39.74331922604686</v>
      </c>
      <c r="I432" s="11">
        <f t="shared" si="67"/>
        <v>36.431375957209625</v>
      </c>
      <c r="J432" s="6"/>
    </row>
    <row r="433" spans="1:10" ht="12.75">
      <c r="A433" s="8">
        <v>0.5</v>
      </c>
      <c r="B433" s="6">
        <v>25</v>
      </c>
      <c r="C433" s="13" t="s">
        <v>207</v>
      </c>
      <c r="D433" s="24">
        <v>18.2</v>
      </c>
      <c r="E433" s="11">
        <f t="shared" si="64"/>
        <v>66.42134158990383</v>
      </c>
      <c r="F433" s="11">
        <f t="shared" si="63"/>
        <v>59.77920743091345</v>
      </c>
      <c r="G433" s="11">
        <f t="shared" si="65"/>
        <v>53.13707327192307</v>
      </c>
      <c r="H433" s="11">
        <f t="shared" si="66"/>
        <v>39.8528049539423</v>
      </c>
      <c r="I433" s="11">
        <f t="shared" si="67"/>
        <v>36.53173787444711</v>
      </c>
      <c r="J433" s="6"/>
    </row>
    <row r="434" spans="1:10" ht="12.75">
      <c r="A434" s="8">
        <v>0.45</v>
      </c>
      <c r="B434" s="6">
        <v>26</v>
      </c>
      <c r="C434" s="13" t="s">
        <v>208</v>
      </c>
      <c r="D434" s="24">
        <v>18.51</v>
      </c>
      <c r="E434" s="11">
        <f t="shared" si="64"/>
        <v>67.55269411149011</v>
      </c>
      <c r="F434" s="11">
        <f t="shared" si="63"/>
        <v>60.797424700341104</v>
      </c>
      <c r="G434" s="11">
        <f t="shared" si="65"/>
        <v>54.042155289192095</v>
      </c>
      <c r="H434" s="11">
        <f t="shared" si="66"/>
        <v>40.531616466894064</v>
      </c>
      <c r="I434" s="11">
        <f t="shared" si="67"/>
        <v>37.153981761319564</v>
      </c>
      <c r="J434" s="6"/>
    </row>
    <row r="435" spans="1:10" ht="12.75">
      <c r="A435" s="8">
        <v>0.4</v>
      </c>
      <c r="B435" s="6">
        <v>27</v>
      </c>
      <c r="C435" s="13" t="s">
        <v>209</v>
      </c>
      <c r="D435" s="24">
        <v>18.58</v>
      </c>
      <c r="E435" s="11">
        <f t="shared" si="64"/>
        <v>67.80816080991285</v>
      </c>
      <c r="F435" s="11">
        <f t="shared" si="63"/>
        <v>61.02734472892156</v>
      </c>
      <c r="G435" s="11">
        <f t="shared" si="65"/>
        <v>54.24652864793028</v>
      </c>
      <c r="H435" s="11">
        <f t="shared" si="66"/>
        <v>40.68489648594771</v>
      </c>
      <c r="I435" s="11">
        <f t="shared" si="67"/>
        <v>37.29448844545207</v>
      </c>
      <c r="J435" s="6"/>
    </row>
    <row r="436" spans="1:10" ht="12.75">
      <c r="A436" s="8">
        <v>0.355</v>
      </c>
      <c r="B436" s="6">
        <v>29</v>
      </c>
      <c r="C436" s="13" t="s">
        <v>210</v>
      </c>
      <c r="D436" s="24">
        <v>16.75</v>
      </c>
      <c r="E436" s="11">
        <f t="shared" si="64"/>
        <v>61.129531408290624</v>
      </c>
      <c r="F436" s="11">
        <f t="shared" si="63"/>
        <v>55.01657826746156</v>
      </c>
      <c r="G436" s="11">
        <f t="shared" si="65"/>
        <v>48.903625126632505</v>
      </c>
      <c r="H436" s="11">
        <f t="shared" si="66"/>
        <v>36.67771884497437</v>
      </c>
      <c r="I436" s="11">
        <f t="shared" si="67"/>
        <v>33.62124227455985</v>
      </c>
      <c r="J436" s="6"/>
    </row>
    <row r="437" spans="1:10" ht="12.75">
      <c r="A437" s="8">
        <v>0.3</v>
      </c>
      <c r="B437" s="6">
        <v>30</v>
      </c>
      <c r="C437" s="13" t="s">
        <v>211</v>
      </c>
      <c r="D437" s="24">
        <v>15.43</v>
      </c>
      <c r="E437" s="11">
        <f t="shared" si="64"/>
        <v>56.31215938089101</v>
      </c>
      <c r="F437" s="11">
        <f t="shared" si="63"/>
        <v>50.68094344280191</v>
      </c>
      <c r="G437" s="11">
        <f t="shared" si="65"/>
        <v>45.04972750471281</v>
      </c>
      <c r="H437" s="11">
        <f t="shared" si="66"/>
        <v>33.78729562853461</v>
      </c>
      <c r="I437" s="11">
        <f t="shared" si="67"/>
        <v>30.97168765949006</v>
      </c>
      <c r="J437" s="6"/>
    </row>
    <row r="438" spans="1:10" ht="12.75">
      <c r="A438" s="8">
        <v>0.25</v>
      </c>
      <c r="B438" s="6">
        <v>33</v>
      </c>
      <c r="C438" s="13" t="s">
        <v>212</v>
      </c>
      <c r="D438" s="24">
        <v>15.86</v>
      </c>
      <c r="E438" s="11">
        <f t="shared" si="64"/>
        <v>57.88145481405906</v>
      </c>
      <c r="F438" s="11">
        <f t="shared" si="63"/>
        <v>52.093309332653156</v>
      </c>
      <c r="G438" s="11">
        <f t="shared" si="65"/>
        <v>46.30516385124725</v>
      </c>
      <c r="H438" s="11">
        <f t="shared" si="66"/>
        <v>34.72887288843543</v>
      </c>
      <c r="I438" s="11">
        <f t="shared" si="67"/>
        <v>31.834800147732487</v>
      </c>
      <c r="J438" s="6"/>
    </row>
    <row r="439" spans="1:10" ht="12.75">
      <c r="A439" s="8">
        <v>0.2</v>
      </c>
      <c r="B439" s="6">
        <v>36</v>
      </c>
      <c r="C439" s="13" t="s">
        <v>213</v>
      </c>
      <c r="D439" s="24">
        <v>16.7</v>
      </c>
      <c r="E439" s="11">
        <f t="shared" si="64"/>
        <v>60.94705519513156</v>
      </c>
      <c r="F439" s="11">
        <f t="shared" si="63"/>
        <v>54.852349675618406</v>
      </c>
      <c r="G439" s="11">
        <f t="shared" si="65"/>
        <v>48.75764415610525</v>
      </c>
      <c r="H439" s="11">
        <f t="shared" si="66"/>
        <v>36.56823311707893</v>
      </c>
      <c r="I439" s="11">
        <f t="shared" si="67"/>
        <v>33.52088035732236</v>
      </c>
      <c r="J439" s="6"/>
    </row>
    <row r="440" spans="1:10" ht="12.75">
      <c r="A440" s="15"/>
      <c r="B440" s="2"/>
      <c r="D440" s="28"/>
      <c r="E440" s="11"/>
      <c r="J440" s="5"/>
    </row>
    <row r="441" spans="1:10" ht="12.75">
      <c r="A441" s="15"/>
      <c r="B441" s="2"/>
      <c r="D441" s="26"/>
      <c r="E441" s="11"/>
      <c r="J441" s="5"/>
    </row>
    <row r="442" spans="1:10" ht="12.75">
      <c r="A442" s="15"/>
      <c r="B442" s="2"/>
      <c r="D442" s="26"/>
      <c r="E442" s="11"/>
      <c r="J442" s="5"/>
    </row>
    <row r="443" spans="1:10" ht="12.75">
      <c r="A443" s="15"/>
      <c r="B443" s="2"/>
      <c r="D443" s="26"/>
      <c r="E443" s="6" t="s">
        <v>36</v>
      </c>
      <c r="F443" s="6" t="s">
        <v>37</v>
      </c>
      <c r="G443" s="6" t="s">
        <v>31</v>
      </c>
      <c r="H443" s="6" t="s">
        <v>32</v>
      </c>
      <c r="I443" s="6" t="s">
        <v>189</v>
      </c>
      <c r="J443" s="5"/>
    </row>
    <row r="444" spans="1:10" ht="12.75">
      <c r="A444" s="14">
        <v>0.15</v>
      </c>
      <c r="B444" s="6">
        <v>38</v>
      </c>
      <c r="C444" s="13" t="s">
        <v>214</v>
      </c>
      <c r="D444" s="24">
        <v>15.22</v>
      </c>
      <c r="E444" s="11">
        <f>D444*1.03*1.04*1.05*1.05*1.05*1.05*1.1*1.05*1.5*1.05*1.05*1.05*1.1*1.1*1.05*1.1</f>
        <v>55.54575928562289</v>
      </c>
      <c r="F444" s="11">
        <f aca="true" t="shared" si="68" ref="F444:F448">E444*0.9</f>
        <v>49.991183357060606</v>
      </c>
      <c r="G444" s="11">
        <f aca="true" t="shared" si="69" ref="G444:G448">E444*0.8</f>
        <v>44.43660742849832</v>
      </c>
      <c r="H444" s="11">
        <f aca="true" t="shared" si="70" ref="H444:H448">E444*0.6</f>
        <v>33.32745557137373</v>
      </c>
      <c r="I444" s="11">
        <f aca="true" t="shared" si="71" ref="I444:I448">E444*0.55</f>
        <v>30.550167607092593</v>
      </c>
      <c r="J444" s="6"/>
    </row>
    <row r="445" spans="1:10" ht="12.75">
      <c r="A445" s="14">
        <v>0.122</v>
      </c>
      <c r="B445" s="6">
        <v>40</v>
      </c>
      <c r="C445" s="13" t="s">
        <v>215</v>
      </c>
      <c r="D445" s="24">
        <v>16.92</v>
      </c>
      <c r="E445" s="11">
        <f aca="true" t="shared" si="72" ref="E445:E448">D445*1.03*1.04*1.05*1.05*1.05*1.05*1.1*1.05*1.5*1.05*1.05*1.05*1.1*1.1*1.05*1.1</f>
        <v>61.7499505330315</v>
      </c>
      <c r="F445" s="11">
        <f t="shared" si="68"/>
        <v>55.57495547972835</v>
      </c>
      <c r="G445" s="11">
        <f t="shared" si="69"/>
        <v>49.3999604264252</v>
      </c>
      <c r="H445" s="11">
        <f t="shared" si="70"/>
        <v>37.0499703198189</v>
      </c>
      <c r="I445" s="11">
        <f t="shared" si="71"/>
        <v>33.96247279316733</v>
      </c>
      <c r="J445" s="6"/>
    </row>
    <row r="446" spans="1:10" ht="12.75">
      <c r="A446" s="14">
        <v>0.1</v>
      </c>
      <c r="B446" s="6">
        <v>42</v>
      </c>
      <c r="C446" s="13" t="s">
        <v>216</v>
      </c>
      <c r="D446" s="24">
        <v>18.04</v>
      </c>
      <c r="E446" s="11">
        <f t="shared" si="72"/>
        <v>65.83741770779481</v>
      </c>
      <c r="F446" s="11">
        <f t="shared" si="68"/>
        <v>59.25367593701533</v>
      </c>
      <c r="G446" s="11">
        <f t="shared" si="69"/>
        <v>52.669934166235855</v>
      </c>
      <c r="H446" s="11">
        <f t="shared" si="70"/>
        <v>39.50245062467689</v>
      </c>
      <c r="I446" s="11">
        <f t="shared" si="71"/>
        <v>36.21057973928715</v>
      </c>
      <c r="J446" s="6"/>
    </row>
    <row r="447" spans="1:10" ht="12.75">
      <c r="A447" s="14">
        <v>0.08</v>
      </c>
      <c r="B447" s="6">
        <v>44</v>
      </c>
      <c r="C447" s="13" t="s">
        <v>217</v>
      </c>
      <c r="D447" s="24">
        <v>30.4</v>
      </c>
      <c r="E447" s="11">
        <f t="shared" si="72"/>
        <v>110.94553760071854</v>
      </c>
      <c r="F447" s="11">
        <f t="shared" si="68"/>
        <v>99.85098384064669</v>
      </c>
      <c r="G447" s="11">
        <f t="shared" si="69"/>
        <v>88.75643008057483</v>
      </c>
      <c r="H447" s="11">
        <f t="shared" si="70"/>
        <v>66.56732256043112</v>
      </c>
      <c r="I447" s="11">
        <f t="shared" si="71"/>
        <v>61.0200456803952</v>
      </c>
      <c r="J447" s="6"/>
    </row>
    <row r="448" spans="1:10" ht="12.75">
      <c r="A448" s="14">
        <v>0.071</v>
      </c>
      <c r="B448" s="6">
        <v>45</v>
      </c>
      <c r="C448" s="13" t="s">
        <v>218</v>
      </c>
      <c r="D448" s="24">
        <v>30.65</v>
      </c>
      <c r="E448" s="11">
        <f t="shared" si="72"/>
        <v>111.85791866651391</v>
      </c>
      <c r="F448" s="11">
        <f t="shared" si="68"/>
        <v>100.67212679986253</v>
      </c>
      <c r="G448" s="11">
        <f t="shared" si="69"/>
        <v>89.48633493321114</v>
      </c>
      <c r="H448" s="11">
        <f t="shared" si="70"/>
        <v>67.11475119990834</v>
      </c>
      <c r="I448" s="11">
        <f t="shared" si="71"/>
        <v>61.521855266582655</v>
      </c>
      <c r="J448" s="6"/>
    </row>
    <row r="449" spans="1:2" ht="12.75">
      <c r="A449" s="15"/>
      <c r="B449" s="2"/>
    </row>
    <row r="450" ht="12.75">
      <c r="A450" s="15"/>
    </row>
    <row r="451" spans="1:8" ht="12.75">
      <c r="A451" s="15"/>
      <c r="C451" s="5"/>
      <c r="D451" s="5"/>
      <c r="E451" s="5"/>
      <c r="F451" s="5"/>
      <c r="G451" s="5"/>
      <c r="H451" s="5"/>
    </row>
    <row r="452" spans="1:8" ht="12.75">
      <c r="A452" s="15"/>
      <c r="C452" s="5"/>
      <c r="D452" s="5"/>
      <c r="E452" s="5"/>
      <c r="F452" s="5"/>
      <c r="G452" s="5"/>
      <c r="H452" s="5"/>
    </row>
    <row r="453" spans="1:8" ht="12.75">
      <c r="A453" s="15"/>
      <c r="C453" s="5"/>
      <c r="D453" s="5"/>
      <c r="E453" s="5"/>
      <c r="F453" s="5"/>
      <c r="G453" s="5"/>
      <c r="H453" s="5"/>
    </row>
    <row r="454" spans="1:8" ht="12.75">
      <c r="A454" s="15"/>
      <c r="C454" s="5"/>
      <c r="D454" s="5"/>
      <c r="E454" s="5"/>
      <c r="F454" s="5"/>
      <c r="G454" s="5"/>
      <c r="H454" s="5"/>
    </row>
    <row r="455" spans="1:8" ht="12.75">
      <c r="A455" s="15"/>
      <c r="C455" s="5"/>
      <c r="D455" s="5"/>
      <c r="E455" s="5"/>
      <c r="F455" s="5"/>
      <c r="G455" s="5"/>
      <c r="H455" s="5"/>
    </row>
    <row r="456" spans="1:8" ht="12.75">
      <c r="A456" s="15"/>
      <c r="C456" s="5"/>
      <c r="D456" s="5"/>
      <c r="E456" s="5"/>
      <c r="F456" s="5"/>
      <c r="G456" s="5"/>
      <c r="H456" s="5"/>
    </row>
    <row r="457" spans="1:8" ht="12.75">
      <c r="A457" s="15"/>
      <c r="C457" s="5"/>
      <c r="D457" s="5"/>
      <c r="E457" s="5"/>
      <c r="F457" s="5"/>
      <c r="G457" s="5"/>
      <c r="H457" s="5"/>
    </row>
    <row r="458" spans="5:8" ht="12.75">
      <c r="E458" s="5"/>
      <c r="F458" s="5"/>
      <c r="G458" s="5"/>
      <c r="H458" s="5"/>
    </row>
    <row r="460" spans="3:4" ht="12.75">
      <c r="C460" s="5" t="s">
        <v>219</v>
      </c>
      <c r="D460" s="5"/>
    </row>
    <row r="461" spans="3:4" ht="12.75">
      <c r="C461" s="5" t="s">
        <v>319</v>
      </c>
      <c r="D461" s="5"/>
    </row>
    <row r="464" ht="12.75">
      <c r="E464" s="5"/>
    </row>
    <row r="465" spans="1:9" ht="12.75">
      <c r="A465" s="5" t="s">
        <v>3</v>
      </c>
      <c r="E465" s="6" t="s">
        <v>187</v>
      </c>
      <c r="F465" s="6"/>
      <c r="G465" s="6"/>
      <c r="H465" s="6"/>
      <c r="I465" s="6"/>
    </row>
    <row r="466" spans="1:10" ht="12.75">
      <c r="A466" s="5" t="s">
        <v>5</v>
      </c>
      <c r="B466" s="5" t="s">
        <v>6</v>
      </c>
      <c r="C466" s="5" t="s">
        <v>7</v>
      </c>
      <c r="D466" s="27"/>
      <c r="E466" s="6" t="s">
        <v>8</v>
      </c>
      <c r="F466" s="6" t="s">
        <v>9</v>
      </c>
      <c r="G466" s="6" t="s">
        <v>10</v>
      </c>
      <c r="H466" s="6" t="s">
        <v>11</v>
      </c>
      <c r="I466" s="6" t="s">
        <v>196</v>
      </c>
      <c r="J466" s="5"/>
    </row>
    <row r="467" spans="1:10" ht="12.75">
      <c r="A467" s="12">
        <v>2</v>
      </c>
      <c r="B467" s="6">
        <v>14</v>
      </c>
      <c r="C467" s="13" t="s">
        <v>220</v>
      </c>
      <c r="D467" s="24">
        <v>14.33</v>
      </c>
      <c r="E467" s="11">
        <f>D467*1.03*1.04*1.05*1.05*1.05*1.05*1.1*1.05*1.5*1.05*1.05*1.05*1.1*1.1*1.05*1.1</f>
        <v>52.297682691391344</v>
      </c>
      <c r="F467" s="11">
        <f aca="true" t="shared" si="73" ref="F467:F484">E467*0.9</f>
        <v>47.06791442225221</v>
      </c>
      <c r="G467" s="11">
        <f aca="true" t="shared" si="74" ref="G467:G484">E467*0.8</f>
        <v>41.83814615311308</v>
      </c>
      <c r="H467" s="11">
        <f aca="true" t="shared" si="75" ref="H467:H484">E467*0.6</f>
        <v>31.378609614834804</v>
      </c>
      <c r="I467" s="11">
        <f aca="true" t="shared" si="76" ref="I467:I484">E467*0.55</f>
        <v>28.76372548026524</v>
      </c>
      <c r="J467" s="6"/>
    </row>
    <row r="468" spans="1:10" ht="12.75">
      <c r="A468" s="14">
        <v>1.8</v>
      </c>
      <c r="B468" s="6">
        <v>15</v>
      </c>
      <c r="C468" s="23" t="s">
        <v>320</v>
      </c>
      <c r="D468" s="24">
        <v>14.33</v>
      </c>
      <c r="E468" s="11">
        <f aca="true" t="shared" si="77" ref="E468:E484">D468*1.03*1.04*1.05*1.05*1.05*1.05*1.1*1.05*1.5*1.05*1.05*1.05*1.1*1.1*1.05*1.1</f>
        <v>52.297682691391344</v>
      </c>
      <c r="F468" s="11">
        <f t="shared" si="73"/>
        <v>47.06791442225221</v>
      </c>
      <c r="G468" s="11">
        <f>E468*0.8</f>
        <v>41.83814615311308</v>
      </c>
      <c r="H468" s="11">
        <f>E468*0.6</f>
        <v>31.378609614834804</v>
      </c>
      <c r="I468" s="11">
        <f>E468*0.55</f>
        <v>28.76372548026524</v>
      </c>
      <c r="J468" s="6"/>
    </row>
    <row r="469" spans="1:10" ht="12.75">
      <c r="A469" s="14">
        <v>1.6</v>
      </c>
      <c r="B469" s="6">
        <v>16</v>
      </c>
      <c r="C469" s="13" t="s">
        <v>221</v>
      </c>
      <c r="D469" s="24">
        <v>14.33</v>
      </c>
      <c r="E469" s="11">
        <f t="shared" si="77"/>
        <v>52.297682691391344</v>
      </c>
      <c r="F469" s="11">
        <f t="shared" si="73"/>
        <v>47.06791442225221</v>
      </c>
      <c r="G469" s="11">
        <f t="shared" si="74"/>
        <v>41.83814615311308</v>
      </c>
      <c r="H469" s="11">
        <f t="shared" si="75"/>
        <v>31.378609614834804</v>
      </c>
      <c r="I469" s="11">
        <f t="shared" si="76"/>
        <v>28.76372548026524</v>
      </c>
      <c r="J469" s="6"/>
    </row>
    <row r="470" spans="1:10" ht="12.75">
      <c r="A470" s="14">
        <v>1.4</v>
      </c>
      <c r="B470" s="6">
        <v>17</v>
      </c>
      <c r="C470" s="13" t="s">
        <v>222</v>
      </c>
      <c r="D470" s="24">
        <v>14.33</v>
      </c>
      <c r="E470" s="11">
        <f t="shared" si="77"/>
        <v>52.297682691391344</v>
      </c>
      <c r="F470" s="11">
        <f t="shared" si="73"/>
        <v>47.06791442225221</v>
      </c>
      <c r="G470" s="11">
        <f t="shared" si="74"/>
        <v>41.83814615311308</v>
      </c>
      <c r="H470" s="11">
        <f t="shared" si="75"/>
        <v>31.378609614834804</v>
      </c>
      <c r="I470" s="11">
        <f t="shared" si="76"/>
        <v>28.76372548026524</v>
      </c>
      <c r="J470" s="6"/>
    </row>
    <row r="471" spans="1:10" ht="12.75">
      <c r="A471" s="14">
        <v>1.25</v>
      </c>
      <c r="B471" s="6">
        <v>18</v>
      </c>
      <c r="C471" s="13" t="s">
        <v>223</v>
      </c>
      <c r="D471" s="24">
        <v>14.33</v>
      </c>
      <c r="E471" s="11">
        <f t="shared" si="77"/>
        <v>52.297682691391344</v>
      </c>
      <c r="F471" s="11">
        <f t="shared" si="73"/>
        <v>47.06791442225221</v>
      </c>
      <c r="G471" s="11">
        <f t="shared" si="74"/>
        <v>41.83814615311308</v>
      </c>
      <c r="H471" s="11">
        <f t="shared" si="75"/>
        <v>31.378609614834804</v>
      </c>
      <c r="I471" s="11">
        <f t="shared" si="76"/>
        <v>28.76372548026524</v>
      </c>
      <c r="J471" s="6"/>
    </row>
    <row r="472" spans="1:10" ht="12.75">
      <c r="A472" s="12">
        <v>1</v>
      </c>
      <c r="B472" s="6">
        <v>19</v>
      </c>
      <c r="C472" s="13" t="s">
        <v>224</v>
      </c>
      <c r="D472" s="24">
        <v>14.8</v>
      </c>
      <c r="E472" s="11">
        <f t="shared" si="77"/>
        <v>54.012959095086664</v>
      </c>
      <c r="F472" s="11">
        <f t="shared" si="73"/>
        <v>48.611663185577996</v>
      </c>
      <c r="G472" s="11">
        <f t="shared" si="74"/>
        <v>43.210367276069334</v>
      </c>
      <c r="H472" s="11">
        <f t="shared" si="75"/>
        <v>32.407775457052</v>
      </c>
      <c r="I472" s="11">
        <f t="shared" si="76"/>
        <v>29.707127502297666</v>
      </c>
      <c r="J472" s="6"/>
    </row>
    <row r="473" spans="1:10" ht="12.75">
      <c r="A473" s="14">
        <v>0.9</v>
      </c>
      <c r="B473" s="6">
        <v>20</v>
      </c>
      <c r="C473" s="13" t="s">
        <v>225</v>
      </c>
      <c r="D473" s="24">
        <v>14.9</v>
      </c>
      <c r="E473" s="11">
        <f t="shared" si="77"/>
        <v>54.3779115214048</v>
      </c>
      <c r="F473" s="11">
        <f t="shared" si="73"/>
        <v>48.94012036926432</v>
      </c>
      <c r="G473" s="11">
        <f t="shared" si="74"/>
        <v>43.502329217123844</v>
      </c>
      <c r="H473" s="11">
        <f t="shared" si="75"/>
        <v>32.626746912842876</v>
      </c>
      <c r="I473" s="11">
        <f t="shared" si="76"/>
        <v>29.90785133677264</v>
      </c>
      <c r="J473" s="6"/>
    </row>
    <row r="474" spans="1:10" ht="12.75">
      <c r="A474" s="14">
        <v>0.8</v>
      </c>
      <c r="B474" s="6">
        <v>21</v>
      </c>
      <c r="C474" s="13" t="s">
        <v>226</v>
      </c>
      <c r="D474" s="24">
        <v>14.96</v>
      </c>
      <c r="E474" s="11">
        <f t="shared" si="77"/>
        <v>54.59688297719569</v>
      </c>
      <c r="F474" s="11">
        <f t="shared" si="73"/>
        <v>49.137194679476124</v>
      </c>
      <c r="G474" s="11">
        <f t="shared" si="74"/>
        <v>43.67750638175656</v>
      </c>
      <c r="H474" s="11">
        <f t="shared" si="75"/>
        <v>32.75812978631741</v>
      </c>
      <c r="I474" s="11">
        <f t="shared" si="76"/>
        <v>30.028285637457632</v>
      </c>
      <c r="J474" s="6"/>
    </row>
    <row r="475" spans="1:10" ht="12.75">
      <c r="A475" s="14">
        <v>0.71</v>
      </c>
      <c r="B475" s="6">
        <v>22</v>
      </c>
      <c r="C475" s="13" t="s">
        <v>227</v>
      </c>
      <c r="D475" s="24">
        <v>15.15</v>
      </c>
      <c r="E475" s="11">
        <f t="shared" si="77"/>
        <v>55.29029258720019</v>
      </c>
      <c r="F475" s="11">
        <f t="shared" si="73"/>
        <v>49.761263328480176</v>
      </c>
      <c r="G475" s="11">
        <f t="shared" si="74"/>
        <v>44.23223406976015</v>
      </c>
      <c r="H475" s="11">
        <f t="shared" si="75"/>
        <v>33.174175552320115</v>
      </c>
      <c r="I475" s="11">
        <f t="shared" si="76"/>
        <v>30.409660922960107</v>
      </c>
      <c r="J475" s="6"/>
    </row>
    <row r="476" spans="1:10" ht="12.75">
      <c r="A476" s="14">
        <v>0.63</v>
      </c>
      <c r="B476" s="6">
        <v>23</v>
      </c>
      <c r="C476" s="13" t="s">
        <v>228</v>
      </c>
      <c r="D476" s="24">
        <v>17.95</v>
      </c>
      <c r="E476" s="11">
        <f t="shared" si="77"/>
        <v>65.50896052410846</v>
      </c>
      <c r="F476" s="11">
        <f t="shared" si="73"/>
        <v>58.95806447169762</v>
      </c>
      <c r="G476" s="11">
        <f t="shared" si="74"/>
        <v>52.40716841928677</v>
      </c>
      <c r="H476" s="11">
        <f t="shared" si="75"/>
        <v>39.30537631446507</v>
      </c>
      <c r="I476" s="11">
        <f t="shared" si="76"/>
        <v>36.029928288259654</v>
      </c>
      <c r="J476" s="6"/>
    </row>
    <row r="477" spans="1:10" ht="12.75">
      <c r="A477" s="14">
        <v>0.56</v>
      </c>
      <c r="B477" s="6">
        <v>24</v>
      </c>
      <c r="C477" s="13" t="s">
        <v>229</v>
      </c>
      <c r="D477" s="24">
        <v>18.22</v>
      </c>
      <c r="E477" s="11">
        <f t="shared" si="77"/>
        <v>66.49433207516748</v>
      </c>
      <c r="F477" s="11">
        <f t="shared" si="73"/>
        <v>59.844898867650734</v>
      </c>
      <c r="G477" s="11">
        <f t="shared" si="74"/>
        <v>53.19546566013398</v>
      </c>
      <c r="H477" s="11">
        <f t="shared" si="75"/>
        <v>39.89659924510048</v>
      </c>
      <c r="I477" s="11">
        <f t="shared" si="76"/>
        <v>36.571882641342114</v>
      </c>
      <c r="J477" s="6"/>
    </row>
    <row r="478" spans="1:10" ht="12.75">
      <c r="A478" s="14">
        <v>0.5</v>
      </c>
      <c r="B478" s="6">
        <v>25</v>
      </c>
      <c r="C478" s="13" t="s">
        <v>230</v>
      </c>
      <c r="D478" s="24">
        <v>18.4</v>
      </c>
      <c r="E478" s="11">
        <f t="shared" si="77"/>
        <v>67.15124644254016</v>
      </c>
      <c r="F478" s="11">
        <f t="shared" si="73"/>
        <v>60.436121798286145</v>
      </c>
      <c r="G478" s="11">
        <f t="shared" si="74"/>
        <v>53.720997154032126</v>
      </c>
      <c r="H478" s="11">
        <f t="shared" si="75"/>
        <v>40.29074786552409</v>
      </c>
      <c r="I478" s="11">
        <f t="shared" si="76"/>
        <v>36.93318554339709</v>
      </c>
      <c r="J478" s="6"/>
    </row>
    <row r="479" spans="1:10" ht="12.75">
      <c r="A479" s="14">
        <v>0.45</v>
      </c>
      <c r="B479" s="6">
        <v>26</v>
      </c>
      <c r="C479" s="13" t="s">
        <v>231</v>
      </c>
      <c r="D479" s="24">
        <v>18.65</v>
      </c>
      <c r="E479" s="11">
        <f t="shared" si="77"/>
        <v>68.06362750833553</v>
      </c>
      <c r="F479" s="11">
        <f t="shared" si="73"/>
        <v>61.25726475750198</v>
      </c>
      <c r="G479" s="11">
        <f t="shared" si="74"/>
        <v>54.45090200666843</v>
      </c>
      <c r="H479" s="11">
        <f t="shared" si="75"/>
        <v>40.838176505001314</v>
      </c>
      <c r="I479" s="11">
        <f t="shared" si="76"/>
        <v>37.43499512958454</v>
      </c>
      <c r="J479" s="6"/>
    </row>
    <row r="480" spans="1:10" ht="12.75">
      <c r="A480" s="14">
        <v>0.4</v>
      </c>
      <c r="B480" s="6">
        <v>27</v>
      </c>
      <c r="C480" s="13" t="s">
        <v>232</v>
      </c>
      <c r="D480" s="24">
        <v>19.62</v>
      </c>
      <c r="E480" s="11">
        <f t="shared" si="77"/>
        <v>71.60366604362162</v>
      </c>
      <c r="F480" s="11">
        <f t="shared" si="73"/>
        <v>64.44329943925946</v>
      </c>
      <c r="G480" s="11">
        <f t="shared" si="74"/>
        <v>57.282932834897295</v>
      </c>
      <c r="H480" s="11">
        <f t="shared" si="75"/>
        <v>42.96219962617297</v>
      </c>
      <c r="I480" s="11">
        <f t="shared" si="76"/>
        <v>39.38201632399189</v>
      </c>
      <c r="J480" s="6"/>
    </row>
    <row r="481" spans="1:10" ht="12.75">
      <c r="A481" s="8">
        <v>0.375</v>
      </c>
      <c r="B481" s="6">
        <v>29</v>
      </c>
      <c r="C481" s="13" t="s">
        <v>233</v>
      </c>
      <c r="D481" s="24">
        <v>19.54</v>
      </c>
      <c r="E481" s="11">
        <f t="shared" si="77"/>
        <v>71.3117041025671</v>
      </c>
      <c r="F481" s="11">
        <f t="shared" si="73"/>
        <v>64.18053369231039</v>
      </c>
      <c r="G481" s="11">
        <f t="shared" si="74"/>
        <v>57.04936328205369</v>
      </c>
      <c r="H481" s="11">
        <f t="shared" si="75"/>
        <v>42.78702246154026</v>
      </c>
      <c r="I481" s="11">
        <f t="shared" si="76"/>
        <v>39.22143725641191</v>
      </c>
      <c r="J481" s="6"/>
    </row>
    <row r="482" spans="1:10" ht="12.75">
      <c r="A482" s="14">
        <v>0.3</v>
      </c>
      <c r="B482" s="6">
        <v>30</v>
      </c>
      <c r="C482" s="13" t="s">
        <v>234</v>
      </c>
      <c r="D482" s="24">
        <v>18.4</v>
      </c>
      <c r="E482" s="11">
        <f t="shared" si="77"/>
        <v>67.15124644254016</v>
      </c>
      <c r="F482" s="11">
        <f t="shared" si="73"/>
        <v>60.436121798286145</v>
      </c>
      <c r="G482" s="11">
        <f t="shared" si="74"/>
        <v>53.720997154032126</v>
      </c>
      <c r="H482" s="11">
        <f t="shared" si="75"/>
        <v>40.29074786552409</v>
      </c>
      <c r="I482" s="11">
        <f t="shared" si="76"/>
        <v>36.93318554339709</v>
      </c>
      <c r="J482" s="6"/>
    </row>
    <row r="483" spans="1:10" ht="12.75">
      <c r="A483" s="14">
        <v>0.28</v>
      </c>
      <c r="B483" s="6">
        <v>32</v>
      </c>
      <c r="C483" s="13" t="s">
        <v>235</v>
      </c>
      <c r="D483" s="24">
        <v>18.6</v>
      </c>
      <c r="E483" s="11">
        <f t="shared" si="77"/>
        <v>67.88115129517645</v>
      </c>
      <c r="F483" s="11">
        <f t="shared" si="73"/>
        <v>61.09303616565881</v>
      </c>
      <c r="G483" s="11">
        <f t="shared" si="74"/>
        <v>54.30492103614117</v>
      </c>
      <c r="H483" s="11">
        <f t="shared" si="75"/>
        <v>40.72869077710587</v>
      </c>
      <c r="I483" s="11">
        <f t="shared" si="76"/>
        <v>37.33463321234705</v>
      </c>
      <c r="J483" s="6"/>
    </row>
    <row r="484" spans="1:10" ht="12.75">
      <c r="A484" s="14">
        <v>0.25</v>
      </c>
      <c r="B484" s="6">
        <v>33</v>
      </c>
      <c r="C484" s="13" t="s">
        <v>236</v>
      </c>
      <c r="D484" s="24">
        <v>18.68</v>
      </c>
      <c r="E484" s="11">
        <f t="shared" si="77"/>
        <v>68.17311323623099</v>
      </c>
      <c r="F484" s="11">
        <f t="shared" si="73"/>
        <v>61.355801912607895</v>
      </c>
      <c r="G484" s="11">
        <f t="shared" si="74"/>
        <v>54.53849058898479</v>
      </c>
      <c r="H484" s="11">
        <f t="shared" si="75"/>
        <v>40.90386794173859</v>
      </c>
      <c r="I484" s="11">
        <f t="shared" si="76"/>
        <v>37.495212279927046</v>
      </c>
      <c r="J484" s="6"/>
    </row>
    <row r="485" spans="1:10" ht="12.75">
      <c r="A485" s="15"/>
      <c r="B485" s="2"/>
      <c r="D485" s="28"/>
      <c r="E485" s="11"/>
      <c r="J485" s="5"/>
    </row>
    <row r="486" spans="1:10" ht="12.75">
      <c r="A486" s="15"/>
      <c r="B486" s="2"/>
      <c r="D486" s="26"/>
      <c r="E486" s="11"/>
      <c r="J486" s="5"/>
    </row>
    <row r="487" spans="1:10" ht="12.75">
      <c r="A487" s="15"/>
      <c r="B487" s="2"/>
      <c r="D487" s="26"/>
      <c r="E487" s="11"/>
      <c r="J487" s="5"/>
    </row>
    <row r="488" spans="1:10" ht="12.75">
      <c r="A488" s="15"/>
      <c r="B488" s="2"/>
      <c r="D488" s="26"/>
      <c r="E488" s="6" t="s">
        <v>36</v>
      </c>
      <c r="F488" s="6" t="s">
        <v>37</v>
      </c>
      <c r="G488" s="6" t="s">
        <v>31</v>
      </c>
      <c r="H488" s="6" t="s">
        <v>32</v>
      </c>
      <c r="I488" s="6" t="s">
        <v>189</v>
      </c>
      <c r="J488" s="5"/>
    </row>
    <row r="489" spans="1:10" ht="12.75">
      <c r="A489" s="14">
        <v>0.2</v>
      </c>
      <c r="B489" s="6">
        <v>36</v>
      </c>
      <c r="C489" s="13" t="s">
        <v>237</v>
      </c>
      <c r="D489" s="24">
        <v>20.13</v>
      </c>
      <c r="E489" s="11">
        <f>D489*1.03*1.04*1.05*1.05*1.05*1.05*1.1*1.05*1.5*1.05*1.05*1.05*1.1*1.1*1.05*1.1</f>
        <v>73.4649234178442</v>
      </c>
      <c r="F489" s="11">
        <f aca="true" t="shared" si="78" ref="F489:F494">E489*0.9</f>
        <v>66.11843107605979</v>
      </c>
      <c r="G489" s="11">
        <f aca="true" t="shared" si="79" ref="G489:G494">E489*0.8</f>
        <v>58.771938734275366</v>
      </c>
      <c r="H489" s="11">
        <f aca="true" t="shared" si="80" ref="H489:H494">E489*0.6</f>
        <v>44.07895405070652</v>
      </c>
      <c r="I489" s="11">
        <f aca="true" t="shared" si="81" ref="I489:I494">E489*0.55</f>
        <v>40.405707879814315</v>
      </c>
      <c r="J489" s="6"/>
    </row>
    <row r="490" spans="1:10" ht="12.75">
      <c r="A490" s="14">
        <v>0.18</v>
      </c>
      <c r="B490" s="6">
        <v>37</v>
      </c>
      <c r="C490" s="13" t="s">
        <v>238</v>
      </c>
      <c r="D490" s="24">
        <v>20.68</v>
      </c>
      <c r="E490" s="11">
        <f aca="true" t="shared" si="82" ref="E490:E494">D490*1.03*1.04*1.05*1.05*1.05*1.05*1.1*1.05*1.5*1.05*1.05*1.05*1.1*1.1*1.05*1.1</f>
        <v>75.47216176259403</v>
      </c>
      <c r="F490" s="11">
        <f t="shared" si="78"/>
        <v>67.92494558633463</v>
      </c>
      <c r="G490" s="11">
        <f t="shared" si="79"/>
        <v>60.377729410075226</v>
      </c>
      <c r="H490" s="11">
        <f t="shared" si="80"/>
        <v>45.28329705755642</v>
      </c>
      <c r="I490" s="11">
        <f t="shared" si="81"/>
        <v>41.50968896942672</v>
      </c>
      <c r="J490" s="6"/>
    </row>
    <row r="491" spans="1:10" ht="12.75">
      <c r="A491" s="14">
        <v>0.15</v>
      </c>
      <c r="B491" s="6">
        <v>38</v>
      </c>
      <c r="C491" s="13" t="s">
        <v>239</v>
      </c>
      <c r="D491" s="24">
        <v>20.68</v>
      </c>
      <c r="E491" s="11">
        <f t="shared" si="82"/>
        <v>75.47216176259403</v>
      </c>
      <c r="F491" s="11">
        <f t="shared" si="78"/>
        <v>67.92494558633463</v>
      </c>
      <c r="G491" s="11">
        <f t="shared" si="79"/>
        <v>60.377729410075226</v>
      </c>
      <c r="H491" s="11">
        <f t="shared" si="80"/>
        <v>45.28329705755642</v>
      </c>
      <c r="I491" s="11">
        <f t="shared" si="81"/>
        <v>41.50968896942672</v>
      </c>
      <c r="J491" s="6"/>
    </row>
    <row r="492" spans="1:10" ht="12.75">
      <c r="A492" s="14">
        <v>0.122</v>
      </c>
      <c r="B492" s="6">
        <v>40</v>
      </c>
      <c r="C492" s="13" t="s">
        <v>240</v>
      </c>
      <c r="D492" s="24">
        <v>20.68</v>
      </c>
      <c r="E492" s="11">
        <f t="shared" si="82"/>
        <v>75.47216176259403</v>
      </c>
      <c r="F492" s="11">
        <f t="shared" si="78"/>
        <v>67.92494558633463</v>
      </c>
      <c r="G492" s="11">
        <f t="shared" si="79"/>
        <v>60.377729410075226</v>
      </c>
      <c r="H492" s="11">
        <f t="shared" si="80"/>
        <v>45.28329705755642</v>
      </c>
      <c r="I492" s="11">
        <f t="shared" si="81"/>
        <v>41.50968896942672</v>
      </c>
      <c r="J492" s="6"/>
    </row>
    <row r="493" spans="1:10" ht="12.75">
      <c r="A493" s="14">
        <v>0.1</v>
      </c>
      <c r="B493" s="6">
        <v>42</v>
      </c>
      <c r="C493" s="13" t="s">
        <v>241</v>
      </c>
      <c r="D493" s="24">
        <v>20.9</v>
      </c>
      <c r="E493" s="11">
        <f t="shared" si="82"/>
        <v>76.27505710049398</v>
      </c>
      <c r="F493" s="11">
        <f t="shared" si="78"/>
        <v>68.64755139044459</v>
      </c>
      <c r="G493" s="11">
        <f t="shared" si="79"/>
        <v>61.020045680395185</v>
      </c>
      <c r="H493" s="11">
        <f t="shared" si="80"/>
        <v>45.76503426029639</v>
      </c>
      <c r="I493" s="11">
        <f t="shared" si="81"/>
        <v>41.95128140527169</v>
      </c>
      <c r="J493" s="6"/>
    </row>
    <row r="494" spans="1:10" ht="12.75">
      <c r="A494" s="14">
        <v>0.071</v>
      </c>
      <c r="B494" s="6">
        <v>45</v>
      </c>
      <c r="C494" s="13" t="s">
        <v>242</v>
      </c>
      <c r="D494" s="24">
        <v>22</v>
      </c>
      <c r="E494" s="11">
        <f t="shared" si="82"/>
        <v>80.28953378999368</v>
      </c>
      <c r="F494" s="11">
        <f t="shared" si="78"/>
        <v>72.26058041099432</v>
      </c>
      <c r="G494" s="11">
        <f t="shared" si="79"/>
        <v>64.23162703199495</v>
      </c>
      <c r="H494" s="11">
        <f t="shared" si="80"/>
        <v>48.17372027399621</v>
      </c>
      <c r="I494" s="11">
        <f t="shared" si="81"/>
        <v>44.15924358449653</v>
      </c>
      <c r="J494" s="6"/>
    </row>
    <row r="495" spans="1:10" ht="12.75">
      <c r="A495" s="14"/>
      <c r="B495" s="6"/>
      <c r="C495" s="13"/>
      <c r="D495" s="24"/>
      <c r="E495" s="11"/>
      <c r="F495" s="11"/>
      <c r="G495" s="11"/>
      <c r="H495" s="11"/>
      <c r="I495" s="11"/>
      <c r="J495" s="6"/>
    </row>
    <row r="496" spans="1:10" ht="12.75">
      <c r="A496" s="14"/>
      <c r="B496" s="6"/>
      <c r="C496" s="13"/>
      <c r="D496" s="24"/>
      <c r="E496" s="11"/>
      <c r="F496" s="11"/>
      <c r="G496" s="11"/>
      <c r="H496" s="11"/>
      <c r="I496" s="11"/>
      <c r="J496" s="6"/>
    </row>
    <row r="497" spans="1:10" ht="12.75">
      <c r="A497" s="14"/>
      <c r="B497" s="6"/>
      <c r="C497" s="13"/>
      <c r="D497" s="24"/>
      <c r="E497" s="11"/>
      <c r="F497" s="11"/>
      <c r="G497" s="11"/>
      <c r="H497" s="11"/>
      <c r="I497" s="11"/>
      <c r="J497" s="6"/>
    </row>
    <row r="498" spans="1:10" ht="12.75">
      <c r="A498" s="14"/>
      <c r="B498" s="6"/>
      <c r="C498" s="13"/>
      <c r="D498" s="24"/>
      <c r="E498" s="11"/>
      <c r="F498" s="11"/>
      <c r="G498" s="11"/>
      <c r="H498" s="11"/>
      <c r="I498" s="11"/>
      <c r="J498" s="6"/>
    </row>
    <row r="499" spans="1:2" ht="12.75">
      <c r="A499" s="15"/>
      <c r="B499" s="2"/>
    </row>
    <row r="500" ht="12.75">
      <c r="A500" s="37"/>
    </row>
    <row r="504" spans="5:7" ht="12.75">
      <c r="E504" s="5"/>
      <c r="F504" s="5"/>
      <c r="G504" s="5"/>
    </row>
    <row r="506" spans="3:8" ht="12.75">
      <c r="C506" s="5" t="s">
        <v>244</v>
      </c>
      <c r="D506" s="5"/>
      <c r="E506" s="5"/>
      <c r="F506" s="5"/>
      <c r="G506" s="5"/>
      <c r="H506" s="5"/>
    </row>
    <row r="507" spans="3:7" ht="12.75">
      <c r="C507" s="5" t="s">
        <v>307</v>
      </c>
      <c r="D507" s="5"/>
      <c r="E507" s="5"/>
      <c r="F507" s="5"/>
      <c r="G507" s="5"/>
    </row>
    <row r="511" spans="1:10" ht="12.75">
      <c r="A511" s="6" t="s">
        <v>3</v>
      </c>
      <c r="E511" s="5" t="s">
        <v>187</v>
      </c>
      <c r="F511" s="5"/>
      <c r="G511" s="5"/>
      <c r="H511" s="5"/>
      <c r="I511" s="5"/>
      <c r="J511" s="6"/>
    </row>
    <row r="512" spans="1:9" ht="12.75">
      <c r="A512" s="6" t="s">
        <v>5</v>
      </c>
      <c r="B512" s="6" t="s">
        <v>6</v>
      </c>
      <c r="C512" s="5" t="s">
        <v>7</v>
      </c>
      <c r="D512" s="5"/>
      <c r="E512" s="6" t="s">
        <v>8</v>
      </c>
      <c r="F512" s="6" t="s">
        <v>9</v>
      </c>
      <c r="G512" s="6" t="s">
        <v>10</v>
      </c>
      <c r="H512" s="6" t="s">
        <v>11</v>
      </c>
      <c r="I512" s="6" t="s">
        <v>196</v>
      </c>
    </row>
    <row r="513" spans="1:10" ht="12.75">
      <c r="A513" s="14">
        <v>3.15</v>
      </c>
      <c r="B513" s="6">
        <v>10</v>
      </c>
      <c r="C513" t="s">
        <v>302</v>
      </c>
      <c r="D513" s="24">
        <v>21.43</v>
      </c>
      <c r="E513" s="11">
        <f>D513*1.05*1.04*1.05*1.05*1.05*1.05*1.1*1.05*1.05*1.05*1.05*1.1*1.1*1.05*1.1</f>
        <v>53.151954827171004</v>
      </c>
      <c r="F513" s="11">
        <f aca="true" t="shared" si="83" ref="F513:F518">E513*0.9</f>
        <v>47.8367593444539</v>
      </c>
      <c r="G513" s="11">
        <f aca="true" t="shared" si="84" ref="G513:G518">E513*0.8</f>
        <v>42.52156386173681</v>
      </c>
      <c r="H513" s="11">
        <f aca="true" t="shared" si="85" ref="H513:H518">E513*0.6</f>
        <v>31.8911728963026</v>
      </c>
      <c r="I513" s="11">
        <f aca="true" t="shared" si="86" ref="I513:I518">E513*0.55</f>
        <v>29.233575154944056</v>
      </c>
      <c r="J513" s="6"/>
    </row>
    <row r="514" spans="1:10" ht="12.75">
      <c r="A514" s="14">
        <v>2.5</v>
      </c>
      <c r="B514" s="6">
        <v>12</v>
      </c>
      <c r="C514" t="s">
        <v>303</v>
      </c>
      <c r="D514" s="24">
        <v>21.43</v>
      </c>
      <c r="E514" s="11">
        <f aca="true" t="shared" si="87" ref="E514:E518">D514*1.05*1.04*1.05*1.05*1.05*1.05*1.1*1.05*1.05*1.05*1.05*1.1*1.1*1.05*1.1</f>
        <v>53.151954827171004</v>
      </c>
      <c r="F514" s="11">
        <f t="shared" si="83"/>
        <v>47.8367593444539</v>
      </c>
      <c r="G514" s="11">
        <f t="shared" si="84"/>
        <v>42.52156386173681</v>
      </c>
      <c r="H514" s="11">
        <f t="shared" si="85"/>
        <v>31.8911728963026</v>
      </c>
      <c r="I514" s="11">
        <f t="shared" si="86"/>
        <v>29.233575154944056</v>
      </c>
      <c r="J514" s="6"/>
    </row>
    <row r="515" spans="1:10" ht="12.75">
      <c r="A515" s="14">
        <v>1.6</v>
      </c>
      <c r="B515" s="6">
        <v>16</v>
      </c>
      <c r="C515" t="s">
        <v>308</v>
      </c>
      <c r="D515" s="24">
        <v>21.43</v>
      </c>
      <c r="E515" s="11">
        <f t="shared" si="87"/>
        <v>53.151954827171004</v>
      </c>
      <c r="F515" s="11">
        <f t="shared" si="83"/>
        <v>47.8367593444539</v>
      </c>
      <c r="G515" s="11">
        <f t="shared" si="84"/>
        <v>42.52156386173681</v>
      </c>
      <c r="H515" s="11">
        <f t="shared" si="85"/>
        <v>31.8911728963026</v>
      </c>
      <c r="I515" s="11">
        <f t="shared" si="86"/>
        <v>29.233575154944056</v>
      </c>
      <c r="J515" s="6"/>
    </row>
    <row r="516" spans="1:10" ht="12.75">
      <c r="A516" s="14">
        <v>1.22</v>
      </c>
      <c r="B516" s="6">
        <v>18</v>
      </c>
      <c r="C516" t="s">
        <v>245</v>
      </c>
      <c r="D516" s="24">
        <v>21.43</v>
      </c>
      <c r="E516" s="11">
        <f t="shared" si="87"/>
        <v>53.151954827171004</v>
      </c>
      <c r="F516" s="11">
        <f t="shared" si="83"/>
        <v>47.8367593444539</v>
      </c>
      <c r="G516" s="11">
        <f t="shared" si="84"/>
        <v>42.52156386173681</v>
      </c>
      <c r="H516" s="11">
        <f t="shared" si="85"/>
        <v>31.8911728963026</v>
      </c>
      <c r="I516" s="11">
        <f t="shared" si="86"/>
        <v>29.233575154944056</v>
      </c>
      <c r="J516" s="6"/>
    </row>
    <row r="517" spans="1:10" ht="12.75">
      <c r="A517" s="14">
        <v>0.914</v>
      </c>
      <c r="B517" s="6">
        <v>20</v>
      </c>
      <c r="C517" t="s">
        <v>246</v>
      </c>
      <c r="D517" s="24">
        <v>21.43</v>
      </c>
      <c r="E517" s="11">
        <f t="shared" si="87"/>
        <v>53.151954827171004</v>
      </c>
      <c r="F517" s="11">
        <f t="shared" si="83"/>
        <v>47.8367593444539</v>
      </c>
      <c r="G517" s="11">
        <f t="shared" si="84"/>
        <v>42.52156386173681</v>
      </c>
      <c r="H517" s="11">
        <f t="shared" si="85"/>
        <v>31.8911728963026</v>
      </c>
      <c r="I517" s="11">
        <f t="shared" si="86"/>
        <v>29.233575154944056</v>
      </c>
      <c r="J517" s="6"/>
    </row>
    <row r="518" spans="1:10" ht="12.75">
      <c r="A518" s="14">
        <v>0.457</v>
      </c>
      <c r="B518" s="6">
        <v>26</v>
      </c>
      <c r="C518" t="s">
        <v>304</v>
      </c>
      <c r="D518" s="24">
        <v>22.58</v>
      </c>
      <c r="E518" s="11">
        <f t="shared" si="87"/>
        <v>56.00425291635657</v>
      </c>
      <c r="F518" s="11">
        <f t="shared" si="83"/>
        <v>50.40382762472091</v>
      </c>
      <c r="G518" s="11">
        <f t="shared" si="84"/>
        <v>44.80340233308526</v>
      </c>
      <c r="H518" s="11">
        <f t="shared" si="85"/>
        <v>33.60255174981394</v>
      </c>
      <c r="I518" s="11">
        <f t="shared" si="86"/>
        <v>30.802339103996115</v>
      </c>
      <c r="J518" s="6"/>
    </row>
    <row r="521" ht="12.75">
      <c r="B521" s="6"/>
    </row>
    <row r="522" spans="1:10" ht="12.75">
      <c r="A522" s="6" t="s">
        <v>3</v>
      </c>
      <c r="B522" s="6"/>
      <c r="E522" s="19" t="s">
        <v>187</v>
      </c>
      <c r="F522" s="6"/>
      <c r="G522" s="6"/>
      <c r="H522" s="6"/>
      <c r="I522" s="6"/>
      <c r="J522" s="38">
        <v>0.9998</v>
      </c>
    </row>
    <row r="523" spans="1:10" ht="12.75">
      <c r="A523" s="6" t="s">
        <v>5</v>
      </c>
      <c r="B523" s="5" t="s">
        <v>6</v>
      </c>
      <c r="C523" s="6" t="s">
        <v>7</v>
      </c>
      <c r="D523" s="6"/>
      <c r="E523" s="6" t="s">
        <v>8</v>
      </c>
      <c r="F523" s="6" t="s">
        <v>9</v>
      </c>
      <c r="G523" s="6" t="s">
        <v>10</v>
      </c>
      <c r="H523" s="5" t="s">
        <v>11</v>
      </c>
      <c r="I523" s="6" t="s">
        <v>196</v>
      </c>
      <c r="J523" s="6"/>
    </row>
    <row r="524" spans="1:10" ht="12.75">
      <c r="A524" s="12">
        <v>1</v>
      </c>
      <c r="B524" s="6">
        <v>19</v>
      </c>
      <c r="C524" s="2" t="s">
        <v>247</v>
      </c>
      <c r="D524" s="24">
        <v>50.45</v>
      </c>
      <c r="E524" s="11">
        <f>D524*1.05*1.04*1.05*1.05*1.05*1.05*1.1*1.05*1.05*1.05*1.05*1.1*1.1*1.05*1.1</f>
        <v>125.12907704296677</v>
      </c>
      <c r="F524" s="11">
        <f>E524*0.9</f>
        <v>112.61616933867009</v>
      </c>
      <c r="G524" s="11">
        <f>E524*0.8</f>
        <v>100.10326163437342</v>
      </c>
      <c r="H524" s="11">
        <f>E524*0.6</f>
        <v>75.07744622578006</v>
      </c>
      <c r="I524" s="11">
        <f>E524*0.55</f>
        <v>68.82099237363173</v>
      </c>
      <c r="J524" s="6"/>
    </row>
    <row r="528" spans="3:4" ht="12.75">
      <c r="C528" s="5" t="s">
        <v>248</v>
      </c>
      <c r="D528" s="5"/>
    </row>
    <row r="529" spans="3:4" ht="12.75">
      <c r="C529" s="5" t="s">
        <v>249</v>
      </c>
      <c r="D529" s="5"/>
    </row>
    <row r="530" ht="12.75">
      <c r="B530" s="6"/>
    </row>
    <row r="531" spans="1:9" ht="12.75">
      <c r="A531" s="6" t="s">
        <v>3</v>
      </c>
      <c r="B531" s="6"/>
      <c r="E531" s="19" t="s">
        <v>187</v>
      </c>
      <c r="F531" s="6"/>
      <c r="G531" s="6"/>
      <c r="H531" s="6"/>
      <c r="I531" s="6"/>
    </row>
    <row r="532" spans="1:10" ht="12.75">
      <c r="A532" s="6" t="s">
        <v>5</v>
      </c>
      <c r="B532" s="6" t="s">
        <v>243</v>
      </c>
      <c r="C532" s="6" t="s">
        <v>7</v>
      </c>
      <c r="D532" s="6"/>
      <c r="E532" s="6" t="s">
        <v>8</v>
      </c>
      <c r="F532" s="6" t="s">
        <v>9</v>
      </c>
      <c r="G532" s="6" t="s">
        <v>10</v>
      </c>
      <c r="H532" s="5" t="s">
        <v>11</v>
      </c>
      <c r="I532" s="6" t="s">
        <v>196</v>
      </c>
      <c r="J532" s="6"/>
    </row>
    <row r="533" spans="1:10" ht="12.75">
      <c r="A533" s="12">
        <v>1.6</v>
      </c>
      <c r="B533" s="6">
        <v>16</v>
      </c>
      <c r="C533" s="2" t="s">
        <v>250</v>
      </c>
      <c r="D533" s="24">
        <v>10.12</v>
      </c>
      <c r="E533" s="11">
        <f>D533*1.05*1.04*1.05*1.05*1.05*1.05*1.1*1.05*1.05*1.05*1.05*1.1*1.1*1.05*1.1</f>
        <v>25.10022318483297</v>
      </c>
      <c r="F533" s="11">
        <f>E533*0.9</f>
        <v>22.590200866349672</v>
      </c>
      <c r="G533" s="11">
        <f>E533*0.8</f>
        <v>20.080178547866378</v>
      </c>
      <c r="H533" s="11">
        <f>E533*0.6</f>
        <v>15.060133910899781</v>
      </c>
      <c r="I533" s="11">
        <f>E533*0.55</f>
        <v>13.805122751658134</v>
      </c>
      <c r="J533" s="6"/>
    </row>
    <row r="534" spans="5:9" ht="12.75">
      <c r="E534" s="11"/>
      <c r="F534" s="11"/>
      <c r="G534" s="11"/>
      <c r="H534" s="11"/>
      <c r="I534" s="11"/>
    </row>
    <row r="538" spans="3:5" ht="12.75">
      <c r="C538" s="5" t="s">
        <v>252</v>
      </c>
      <c r="E538" s="5"/>
    </row>
    <row r="539" spans="3:7" ht="12.75">
      <c r="C539" s="5" t="s">
        <v>251</v>
      </c>
      <c r="D539" s="5"/>
      <c r="E539" s="5"/>
      <c r="F539" s="5"/>
      <c r="G539" s="5"/>
    </row>
    <row r="540" spans="4:7" ht="12.75">
      <c r="D540" s="5"/>
      <c r="F540" s="5"/>
      <c r="G540" s="5"/>
    </row>
    <row r="541" spans="2:5" ht="12.75">
      <c r="B541" s="6"/>
      <c r="E541" s="5" t="s">
        <v>4</v>
      </c>
    </row>
    <row r="542" spans="1:5" ht="12.75">
      <c r="A542" s="6" t="s">
        <v>3</v>
      </c>
      <c r="B542" s="6"/>
      <c r="C542" s="5"/>
      <c r="E542" s="5"/>
    </row>
    <row r="543" spans="1:10" ht="12.75">
      <c r="A543" s="6" t="s">
        <v>5</v>
      </c>
      <c r="B543" s="6" t="s">
        <v>6</v>
      </c>
      <c r="C543" s="5" t="s">
        <v>7</v>
      </c>
      <c r="D543" s="5"/>
      <c r="E543" s="6" t="s">
        <v>30</v>
      </c>
      <c r="F543" s="6" t="s">
        <v>31</v>
      </c>
      <c r="G543" s="6" t="s">
        <v>32</v>
      </c>
      <c r="H543" s="6" t="s">
        <v>10</v>
      </c>
      <c r="I543" s="6" t="s">
        <v>33</v>
      </c>
      <c r="J543" s="6"/>
    </row>
    <row r="544" spans="1:10" ht="12.75">
      <c r="A544" s="7">
        <v>1.6</v>
      </c>
      <c r="B544" s="6">
        <v>16</v>
      </c>
      <c r="C544" s="23" t="s">
        <v>253</v>
      </c>
      <c r="D544" s="24">
        <v>85.65</v>
      </c>
      <c r="E544" s="11">
        <f>D544*1.05*1.04*1.05*1.05*1.1*1.1*1.1*1.05*1.05*1.05*1.05*1.1*1.1*1.05*1.1</f>
        <v>233.14774005314385</v>
      </c>
      <c r="F544" s="11">
        <f aca="true" t="shared" si="88" ref="F544:F548">E544*0.9</f>
        <v>209.83296604782947</v>
      </c>
      <c r="G544" s="11">
        <f aca="true" t="shared" si="89" ref="G544:G548">E544*0.8</f>
        <v>186.5181920425151</v>
      </c>
      <c r="H544" s="11">
        <f aca="true" t="shared" si="90" ref="H544:H548">E544*0.6</f>
        <v>139.88864403188632</v>
      </c>
      <c r="I544" s="11">
        <f aca="true" t="shared" si="91" ref="I544:I548">E544*0.55</f>
        <v>128.23125702922914</v>
      </c>
      <c r="J544" s="6"/>
    </row>
    <row r="545" spans="1:10" ht="12.75">
      <c r="A545" s="7">
        <v>0.9</v>
      </c>
      <c r="B545" s="6">
        <v>20</v>
      </c>
      <c r="C545" t="s">
        <v>254</v>
      </c>
      <c r="D545" s="24">
        <v>87.04</v>
      </c>
      <c r="E545" s="11">
        <f aca="true" t="shared" si="92" ref="E545:E548">D545*1.05*1.04*1.05*1.05*1.1*1.1*1.1*1.05*1.05*1.05*1.05*1.1*1.1*1.05*1.1</f>
        <v>236.93145702540167</v>
      </c>
      <c r="F545" s="11">
        <f t="shared" si="88"/>
        <v>213.2383113228615</v>
      </c>
      <c r="G545" s="11">
        <f t="shared" si="89"/>
        <v>189.54516562032134</v>
      </c>
      <c r="H545" s="11">
        <f t="shared" si="90"/>
        <v>142.15887421524098</v>
      </c>
      <c r="I545" s="11">
        <f t="shared" si="91"/>
        <v>130.31230136397093</v>
      </c>
      <c r="J545" s="6"/>
    </row>
    <row r="546" spans="1:10" ht="12.75">
      <c r="A546" s="7">
        <v>0.71</v>
      </c>
      <c r="B546" s="6">
        <v>22</v>
      </c>
      <c r="C546" t="s">
        <v>255</v>
      </c>
      <c r="D546" s="24">
        <v>87.82</v>
      </c>
      <c r="E546" s="11">
        <f t="shared" si="92"/>
        <v>239.05469388753167</v>
      </c>
      <c r="F546" s="11">
        <f t="shared" si="88"/>
        <v>215.1492244987785</v>
      </c>
      <c r="G546" s="11">
        <f t="shared" si="89"/>
        <v>191.24375511002535</v>
      </c>
      <c r="H546" s="11">
        <f t="shared" si="90"/>
        <v>143.432816332519</v>
      </c>
      <c r="I546" s="11">
        <f t="shared" si="91"/>
        <v>131.48008163814242</v>
      </c>
      <c r="J546" s="6"/>
    </row>
    <row r="547" spans="1:10" ht="12.75">
      <c r="A547" s="7">
        <v>0.56</v>
      </c>
      <c r="B547" s="6">
        <v>24</v>
      </c>
      <c r="C547" t="s">
        <v>256</v>
      </c>
      <c r="D547" s="24">
        <v>95.39</v>
      </c>
      <c r="E547" s="11">
        <f t="shared" si="92"/>
        <v>259.66097984435964</v>
      </c>
      <c r="F547" s="11">
        <f t="shared" si="88"/>
        <v>233.6948818599237</v>
      </c>
      <c r="G547" s="11">
        <f t="shared" si="89"/>
        <v>207.72878387548772</v>
      </c>
      <c r="H547" s="11">
        <f t="shared" si="90"/>
        <v>155.79658790661577</v>
      </c>
      <c r="I547" s="11">
        <f t="shared" si="91"/>
        <v>142.8135389143978</v>
      </c>
      <c r="J547" s="6"/>
    </row>
    <row r="548" spans="1:10" ht="12.75">
      <c r="A548" s="7">
        <v>0.45</v>
      </c>
      <c r="B548" s="6">
        <v>26</v>
      </c>
      <c r="C548" t="s">
        <v>257</v>
      </c>
      <c r="D548" s="24">
        <v>101.2</v>
      </c>
      <c r="E548" s="11">
        <f t="shared" si="92"/>
        <v>275.47637236868843</v>
      </c>
      <c r="F548" s="11">
        <f t="shared" si="88"/>
        <v>247.9287351318196</v>
      </c>
      <c r="G548" s="11">
        <f t="shared" si="89"/>
        <v>220.38109789495076</v>
      </c>
      <c r="H548" s="11">
        <f t="shared" si="90"/>
        <v>165.28582342121305</v>
      </c>
      <c r="I548" s="11">
        <f t="shared" si="91"/>
        <v>151.51200480277865</v>
      </c>
      <c r="J548" s="6"/>
    </row>
    <row r="549" ht="12.75">
      <c r="E549" s="11"/>
    </row>
    <row r="550" ht="12.75">
      <c r="E550" s="11"/>
    </row>
    <row r="552" ht="12.75">
      <c r="C552" s="5" t="s">
        <v>258</v>
      </c>
    </row>
    <row r="553" spans="3:7" ht="12.75">
      <c r="C553" s="5" t="s">
        <v>259</v>
      </c>
      <c r="D553" s="5"/>
      <c r="E553" s="5"/>
      <c r="F553" s="5"/>
      <c r="G553" s="5"/>
    </row>
    <row r="554" spans="4:7" ht="12.75">
      <c r="D554" s="5"/>
      <c r="E554" s="5"/>
      <c r="F554" s="5"/>
      <c r="G554" s="5"/>
    </row>
    <row r="555" ht="12.75">
      <c r="B555" s="6"/>
    </row>
    <row r="556" spans="1:5" ht="12.75">
      <c r="A556" s="6" t="s">
        <v>3</v>
      </c>
      <c r="B556" s="6"/>
      <c r="C556" s="5"/>
      <c r="E556" s="5" t="s">
        <v>4</v>
      </c>
    </row>
    <row r="557" spans="1:10" ht="12.75">
      <c r="A557" s="6" t="s">
        <v>5</v>
      </c>
      <c r="B557" s="6" t="s">
        <v>6</v>
      </c>
      <c r="C557" s="5" t="s">
        <v>7</v>
      </c>
      <c r="D557" s="5"/>
      <c r="E557" s="6" t="s">
        <v>8</v>
      </c>
      <c r="F557" s="6" t="s">
        <v>9</v>
      </c>
      <c r="G557" s="6" t="s">
        <v>10</v>
      </c>
      <c r="H557" s="5" t="s">
        <v>11</v>
      </c>
      <c r="I557" s="6" t="s">
        <v>196</v>
      </c>
      <c r="J557" s="6"/>
    </row>
    <row r="558" spans="1:10" ht="12.75">
      <c r="A558" s="7">
        <v>1.6</v>
      </c>
      <c r="B558" s="6">
        <v>16</v>
      </c>
      <c r="C558" t="s">
        <v>260</v>
      </c>
      <c r="D558" s="24">
        <v>76.04</v>
      </c>
      <c r="E558" s="11">
        <f>D558*1.03*1.04*1.05*1.05*1.1*1.1*1.1*1.05*1.05*1.05*1.05*1.1*1.05*1.1</f>
        <v>184.58703399519635</v>
      </c>
      <c r="F558" s="11">
        <f>E558*0.9</f>
        <v>166.12833059567672</v>
      </c>
      <c r="G558" s="11">
        <f>E558*0.8</f>
        <v>147.66962719615708</v>
      </c>
      <c r="H558" s="11">
        <f>E558*0.6</f>
        <v>110.75222039711781</v>
      </c>
      <c r="I558" s="11">
        <f>E558*0.55</f>
        <v>101.522868697358</v>
      </c>
      <c r="J558" s="6"/>
    </row>
    <row r="559" spans="1:10" ht="12.75">
      <c r="A559" s="7">
        <v>1</v>
      </c>
      <c r="B559" s="6">
        <v>19</v>
      </c>
      <c r="C559" s="23" t="s">
        <v>261</v>
      </c>
      <c r="D559" s="24">
        <v>76.04</v>
      </c>
      <c r="E559" s="11">
        <f aca="true" t="shared" si="93" ref="E559:E560">D559*1.03*1.04*1.05*1.05*1.1*1.1*1.1*1.05*1.05*1.05*1.05*1.1*1.05*1.1</f>
        <v>184.58703399519635</v>
      </c>
      <c r="F559" s="11">
        <f>E559*0.9</f>
        <v>166.12833059567672</v>
      </c>
      <c r="G559" s="11">
        <f>E559*0.8</f>
        <v>147.66962719615708</v>
      </c>
      <c r="H559" s="11">
        <f>E559*0.6</f>
        <v>110.75222039711781</v>
      </c>
      <c r="I559" s="11">
        <f>E559*0.55</f>
        <v>101.522868697358</v>
      </c>
      <c r="J559" s="6"/>
    </row>
    <row r="560" spans="1:10" ht="12.75">
      <c r="A560" s="7">
        <v>0.45</v>
      </c>
      <c r="B560" s="6">
        <v>26</v>
      </c>
      <c r="C560" s="23" t="s">
        <v>262</v>
      </c>
      <c r="D560" s="24">
        <v>77.84</v>
      </c>
      <c r="E560" s="11">
        <f t="shared" si="93"/>
        <v>188.956532432747</v>
      </c>
      <c r="F560" s="11">
        <f>E560*0.9</f>
        <v>170.0608791894723</v>
      </c>
      <c r="G560" s="11">
        <f>E560*0.8</f>
        <v>151.1652259461976</v>
      </c>
      <c r="H560" s="11">
        <f>E560*0.6</f>
        <v>113.37391945964819</v>
      </c>
      <c r="I560" s="11">
        <f>E560*0.55</f>
        <v>103.92609283801086</v>
      </c>
      <c r="J560" s="6"/>
    </row>
    <row r="564" ht="12.75">
      <c r="C564" s="5" t="s">
        <v>263</v>
      </c>
    </row>
    <row r="565" spans="3:7" ht="12.75">
      <c r="C565" s="5" t="s">
        <v>264</v>
      </c>
      <c r="D565" s="5"/>
      <c r="E565" s="5"/>
      <c r="F565" s="5"/>
      <c r="G565" s="5"/>
    </row>
    <row r="566" spans="4:7" ht="12.75">
      <c r="D566" s="5"/>
      <c r="E566" s="5"/>
      <c r="F566" s="5"/>
      <c r="G566" s="5"/>
    </row>
    <row r="568" spans="1:5" ht="12.75">
      <c r="A568" s="6" t="s">
        <v>3</v>
      </c>
      <c r="C568" s="5"/>
      <c r="E568" s="5" t="s">
        <v>4</v>
      </c>
    </row>
    <row r="569" spans="1:10" ht="12.75">
      <c r="A569" s="6" t="s">
        <v>5</v>
      </c>
      <c r="B569" s="6" t="s">
        <v>6</v>
      </c>
      <c r="C569" s="5" t="s">
        <v>7</v>
      </c>
      <c r="D569" s="5"/>
      <c r="E569" s="6" t="s">
        <v>8</v>
      </c>
      <c r="F569" s="6" t="s">
        <v>9</v>
      </c>
      <c r="G569" s="6" t="s">
        <v>10</v>
      </c>
      <c r="H569" s="5" t="s">
        <v>11</v>
      </c>
      <c r="I569" s="6" t="s">
        <v>196</v>
      </c>
      <c r="J569" s="6"/>
    </row>
    <row r="570" spans="1:10" ht="12.75">
      <c r="A570" s="7">
        <v>1.6</v>
      </c>
      <c r="B570" s="6">
        <v>16</v>
      </c>
      <c r="C570" t="s">
        <v>265</v>
      </c>
      <c r="D570" s="24">
        <v>57.44</v>
      </c>
      <c r="E570" s="11">
        <f>D570*1.03*1.04*1.05*1.05*1.1*1.1*1.1*1.05*1.05*1.05*1.05*1.1*1.1*1.05*1.1</f>
        <v>153.37910515455667</v>
      </c>
      <c r="F570" s="11">
        <f>E570*0.9</f>
        <v>138.041194639101</v>
      </c>
      <c r="G570" s="11">
        <f>E570*0.8</f>
        <v>122.70328412364535</v>
      </c>
      <c r="H570" s="11">
        <f>E570*0.6</f>
        <v>92.027463092734</v>
      </c>
      <c r="I570" s="11">
        <f>E570*0.55</f>
        <v>84.35850783500618</v>
      </c>
      <c r="J570" s="6"/>
    </row>
    <row r="571" spans="1:10" ht="12.75">
      <c r="A571" s="7">
        <v>0.9</v>
      </c>
      <c r="B571" s="6">
        <v>20</v>
      </c>
      <c r="C571" t="s">
        <v>266</v>
      </c>
      <c r="D571" s="24">
        <v>57.17</v>
      </c>
      <c r="E571" s="11">
        <f>D571*1.03*1.04*1.05*1.05*1.1*1.1*1.1*1.05*1.05*1.05*1.05*1.1*1.1*1.05*1.1</f>
        <v>152.65813791236081</v>
      </c>
      <c r="F571" s="11">
        <f>E571*0.9</f>
        <v>137.39232412112474</v>
      </c>
      <c r="G571" s="11">
        <f>E571*0.8</f>
        <v>122.12651032988866</v>
      </c>
      <c r="H571" s="11">
        <f>E571*0.6</f>
        <v>91.59488274741649</v>
      </c>
      <c r="I571" s="11">
        <f>E571*0.55</f>
        <v>83.96197585179846</v>
      </c>
      <c r="J571" s="6"/>
    </row>
    <row r="574" ht="12.75">
      <c r="C574" s="5"/>
    </row>
    <row r="575" ht="12.75">
      <c r="D575" s="5"/>
    </row>
    <row r="577" ht="12.75">
      <c r="E577" s="5"/>
    </row>
    <row r="579" ht="12.75">
      <c r="E579" s="5"/>
    </row>
    <row r="581" spans="2:8" ht="12.75">
      <c r="B581" s="5"/>
      <c r="C581" s="5"/>
      <c r="D581" s="5"/>
      <c r="E581" s="5"/>
      <c r="H581" s="5"/>
    </row>
    <row r="582" ht="12.75">
      <c r="I582" s="16"/>
    </row>
    <row r="584" ht="12.75">
      <c r="B584" s="5"/>
    </row>
    <row r="585" spans="2:5" ht="12.75">
      <c r="B585" s="5"/>
      <c r="E585" s="5" t="s">
        <v>269</v>
      </c>
    </row>
    <row r="586" ht="12.75">
      <c r="B586" s="5"/>
    </row>
    <row r="587" spans="2:5" ht="12.75">
      <c r="B587" s="5"/>
      <c r="E587" s="5" t="s">
        <v>267</v>
      </c>
    </row>
    <row r="588" ht="12.75">
      <c r="B588" s="5"/>
    </row>
    <row r="589" ht="12.75">
      <c r="B589" s="5"/>
    </row>
    <row r="590" spans="2:9" ht="12.75">
      <c r="B590" s="5" t="s">
        <v>268</v>
      </c>
      <c r="C590" t="s">
        <v>270</v>
      </c>
      <c r="I590" s="16">
        <v>1.85</v>
      </c>
    </row>
    <row r="591" ht="12.75">
      <c r="B591" s="5"/>
    </row>
    <row r="592" ht="12.75">
      <c r="B592" s="5"/>
    </row>
    <row r="593" spans="2:5" ht="12.75">
      <c r="B593" s="5"/>
      <c r="E593" s="5" t="s">
        <v>271</v>
      </c>
    </row>
    <row r="594" ht="12.75">
      <c r="B594" s="5"/>
    </row>
    <row r="595" spans="2:5" ht="12.75">
      <c r="B595" s="5"/>
      <c r="E595" s="5" t="s">
        <v>272</v>
      </c>
    </row>
    <row r="596" spans="2:9" ht="12.75">
      <c r="B596" s="5" t="s">
        <v>273</v>
      </c>
      <c r="C596" t="s">
        <v>274</v>
      </c>
      <c r="I596" s="16">
        <v>1.8</v>
      </c>
    </row>
    <row r="597" spans="2:9" ht="12.75">
      <c r="B597" s="5"/>
      <c r="I597" s="16"/>
    </row>
    <row r="598" spans="3:7" ht="12.75">
      <c r="C598" s="5" t="s">
        <v>275</v>
      </c>
      <c r="D598" s="5"/>
      <c r="E598" s="5"/>
      <c r="F598" s="5"/>
      <c r="G598" s="5"/>
    </row>
    <row r="599" spans="3:7" ht="12.75">
      <c r="C599" s="5" t="s">
        <v>276</v>
      </c>
      <c r="D599" s="5"/>
      <c r="E599" s="5"/>
      <c r="F599" s="5"/>
      <c r="G599" s="5"/>
    </row>
    <row r="601" spans="1:5" ht="12.75">
      <c r="A601" s="6" t="s">
        <v>3</v>
      </c>
      <c r="E601" s="5" t="s">
        <v>4</v>
      </c>
    </row>
    <row r="602" spans="1:10" ht="12.75">
      <c r="A602" s="6" t="s">
        <v>5</v>
      </c>
      <c r="B602" s="6" t="s">
        <v>6</v>
      </c>
      <c r="C602" s="5" t="s">
        <v>7</v>
      </c>
      <c r="D602" s="5"/>
      <c r="E602" s="6" t="s">
        <v>8</v>
      </c>
      <c r="F602" s="6" t="s">
        <v>9</v>
      </c>
      <c r="G602" s="6" t="s">
        <v>10</v>
      </c>
      <c r="H602" s="6" t="s">
        <v>11</v>
      </c>
      <c r="I602" s="6" t="s">
        <v>12</v>
      </c>
      <c r="J602" s="6"/>
    </row>
    <row r="603" spans="1:10" ht="12.75">
      <c r="A603" s="7">
        <v>3.15</v>
      </c>
      <c r="B603" s="6">
        <v>10</v>
      </c>
      <c r="C603" t="s">
        <v>277</v>
      </c>
      <c r="D603" s="24">
        <v>6.44</v>
      </c>
      <c r="E603" s="11">
        <f>D603*1.05*1.04*1.05*1.05*1.05*1.05*1.1*1.05*1.25*1.05*1.05*1.05*1.1*1.1*1.05*1.1</f>
        <v>19.966086624298956</v>
      </c>
      <c r="F603" s="11">
        <f aca="true" t="shared" si="94" ref="F603:F607">E603*0.9</f>
        <v>17.96947796186906</v>
      </c>
      <c r="G603" s="11">
        <f aca="true" t="shared" si="95" ref="G603:G606">E603*0.8</f>
        <v>15.972869299439166</v>
      </c>
      <c r="H603" s="11">
        <f aca="true" t="shared" si="96" ref="H603:H606">E603*0.6</f>
        <v>11.979651974579374</v>
      </c>
      <c r="I603" s="11">
        <f aca="true" t="shared" si="97" ref="I603:I606">E603*0.55</f>
        <v>10.981347643364426</v>
      </c>
      <c r="J603" s="6"/>
    </row>
    <row r="604" spans="1:10" ht="12.75">
      <c r="A604" s="7">
        <v>2</v>
      </c>
      <c r="B604" s="6">
        <v>14</v>
      </c>
      <c r="C604" t="s">
        <v>278</v>
      </c>
      <c r="D604" s="24">
        <v>6.9</v>
      </c>
      <c r="E604" s="11">
        <f aca="true" t="shared" si="98" ref="E604:E608">D604*1.05*1.04*1.05*1.05*1.05*1.05*1.1*1.05*1.25*1.05*1.05*1.05*1.1*1.1*1.05*1.1</f>
        <v>21.392235668891743</v>
      </c>
      <c r="F604" s="11">
        <f t="shared" si="94"/>
        <v>19.253012102002568</v>
      </c>
      <c r="G604" s="11">
        <f t="shared" si="95"/>
        <v>17.113788535113397</v>
      </c>
      <c r="H604" s="11">
        <f t="shared" si="96"/>
        <v>12.835341401335045</v>
      </c>
      <c r="I604" s="11">
        <f t="shared" si="97"/>
        <v>11.76572961789046</v>
      </c>
      <c r="J604" s="6"/>
    </row>
    <row r="605" spans="1:10" ht="12.75">
      <c r="A605" s="7">
        <v>1.6</v>
      </c>
      <c r="B605" s="6">
        <v>16</v>
      </c>
      <c r="C605" t="s">
        <v>279</v>
      </c>
      <c r="D605" s="24">
        <v>7.14</v>
      </c>
      <c r="E605" s="11">
        <f t="shared" si="98"/>
        <v>22.13631343128797</v>
      </c>
      <c r="F605" s="11">
        <f t="shared" si="94"/>
        <v>19.922682088159174</v>
      </c>
      <c r="G605" s="11">
        <f t="shared" si="95"/>
        <v>17.70905074503038</v>
      </c>
      <c r="H605" s="11">
        <f t="shared" si="96"/>
        <v>13.281788058772781</v>
      </c>
      <c r="I605" s="11">
        <f t="shared" si="97"/>
        <v>12.174972387208385</v>
      </c>
      <c r="J605" s="6"/>
    </row>
    <row r="606" spans="1:10" ht="12.75">
      <c r="A606" s="7">
        <v>1.25</v>
      </c>
      <c r="B606" s="6">
        <v>18</v>
      </c>
      <c r="C606" t="s">
        <v>280</v>
      </c>
      <c r="D606" s="24">
        <v>7.9</v>
      </c>
      <c r="E606" s="11">
        <f t="shared" si="98"/>
        <v>24.492559678876045</v>
      </c>
      <c r="F606" s="11">
        <f t="shared" si="94"/>
        <v>22.04330371098844</v>
      </c>
      <c r="G606" s="11">
        <f t="shared" si="95"/>
        <v>19.594047743100838</v>
      </c>
      <c r="H606" s="11">
        <f t="shared" si="96"/>
        <v>14.695535807325626</v>
      </c>
      <c r="I606" s="11">
        <f t="shared" si="97"/>
        <v>13.470907823381825</v>
      </c>
      <c r="J606" s="6"/>
    </row>
    <row r="607" spans="1:10" ht="12.75">
      <c r="A607" s="7">
        <v>1</v>
      </c>
      <c r="B607" s="6">
        <v>19</v>
      </c>
      <c r="C607" t="s">
        <v>305</v>
      </c>
      <c r="D607" s="24">
        <v>9</v>
      </c>
      <c r="E607" s="11">
        <f t="shared" si="98"/>
        <v>27.902916089858792</v>
      </c>
      <c r="F607" s="11">
        <f t="shared" si="94"/>
        <v>25.112624480872913</v>
      </c>
      <c r="G607" s="11">
        <f aca="true" t="shared" si="99" ref="G607">F607*0.9</f>
        <v>22.601362032785623</v>
      </c>
      <c r="H607" s="11">
        <f aca="true" t="shared" si="100" ref="H607">G607*0.9</f>
        <v>20.34122582950706</v>
      </c>
      <c r="I607" s="11">
        <f aca="true" t="shared" si="101" ref="I607">H607*0.9</f>
        <v>18.307103246556355</v>
      </c>
      <c r="J607" s="6"/>
    </row>
    <row r="608" spans="1:9" ht="12.75">
      <c r="A608" s="6">
        <v>0.87</v>
      </c>
      <c r="B608" s="6"/>
      <c r="C608" t="s">
        <v>322</v>
      </c>
      <c r="D608" s="24">
        <v>9</v>
      </c>
      <c r="E608" s="11">
        <f t="shared" si="98"/>
        <v>27.902916089858792</v>
      </c>
      <c r="F608" s="11">
        <f aca="true" t="shared" si="102" ref="F608">E608*0.9</f>
        <v>25.112624480872913</v>
      </c>
      <c r="G608" s="11">
        <f aca="true" t="shared" si="103" ref="G608">F608*0.9</f>
        <v>22.601362032785623</v>
      </c>
      <c r="H608" s="11">
        <f aca="true" t="shared" si="104" ref="H608">G608*0.9</f>
        <v>20.34122582950706</v>
      </c>
      <c r="I608" s="11">
        <f aca="true" t="shared" si="105" ref="I608">H608*0.9</f>
        <v>18.307103246556355</v>
      </c>
    </row>
    <row r="609" spans="1:2" ht="12.75">
      <c r="A609" s="6"/>
      <c r="B609" s="6"/>
    </row>
    <row r="610" spans="1:2" ht="12.75">
      <c r="A610" s="6"/>
      <c r="B610" s="6"/>
    </row>
    <row r="611" spans="1:2" ht="12.75">
      <c r="A611" s="6"/>
      <c r="B611" s="6"/>
    </row>
    <row r="613" spans="3:7" ht="12.75">
      <c r="C613" s="5" t="s">
        <v>281</v>
      </c>
      <c r="D613" s="5"/>
      <c r="E613" s="5"/>
      <c r="F613" s="5"/>
      <c r="G613" s="5"/>
    </row>
    <row r="614" spans="3:7" ht="12.75">
      <c r="C614" s="5" t="s">
        <v>276</v>
      </c>
      <c r="D614" s="5"/>
      <c r="E614" s="5"/>
      <c r="F614" s="5"/>
      <c r="G614" s="5"/>
    </row>
    <row r="615" ht="12.75">
      <c r="A615" s="6" t="s">
        <v>3</v>
      </c>
    </row>
    <row r="616" spans="1:5" ht="12.75">
      <c r="A616" s="6" t="s">
        <v>5</v>
      </c>
      <c r="E616" s="5" t="s">
        <v>4</v>
      </c>
    </row>
    <row r="617" spans="1:10" ht="12.75">
      <c r="A617" s="7"/>
      <c r="B617" s="6" t="s">
        <v>6</v>
      </c>
      <c r="C617" s="5" t="s">
        <v>7</v>
      </c>
      <c r="D617" s="5"/>
      <c r="E617" s="6" t="s">
        <v>8</v>
      </c>
      <c r="F617" s="6" t="s">
        <v>9</v>
      </c>
      <c r="G617" s="6" t="s">
        <v>10</v>
      </c>
      <c r="H617" s="6" t="s">
        <v>11</v>
      </c>
      <c r="I617" s="6" t="s">
        <v>12</v>
      </c>
      <c r="J617" s="6"/>
    </row>
    <row r="618" spans="1:10" ht="12.75">
      <c r="A618" s="7">
        <v>3.15</v>
      </c>
      <c r="B618" s="6">
        <v>10</v>
      </c>
      <c r="C618" t="s">
        <v>282</v>
      </c>
      <c r="D618" s="24">
        <v>5.68</v>
      </c>
      <c r="E618" s="11">
        <f>D618*1.05*1.04*1.05*1.05*1.05*1.05*1.1*1.05*1.45*1.05*1.05*1.05*1.1*1.1*1.05*1.1</f>
        <v>20.42741483698462</v>
      </c>
      <c r="F618" s="11">
        <f aca="true" t="shared" si="106" ref="F618:F622">E618*0.9</f>
        <v>18.38467335328616</v>
      </c>
      <c r="G618" s="11">
        <f aca="true" t="shared" si="107" ref="G618:G619">E618*0.8</f>
        <v>16.341931869587697</v>
      </c>
      <c r="H618" s="11">
        <f aca="true" t="shared" si="108" ref="H618:H619">E618*0.6</f>
        <v>12.256448902190773</v>
      </c>
      <c r="I618" s="11">
        <f aca="true" t="shared" si="109" ref="I618:I619">E618*0.55</f>
        <v>11.235078160341542</v>
      </c>
      <c r="J618" s="6"/>
    </row>
    <row r="619" spans="1:10" ht="12.75">
      <c r="A619" s="7">
        <v>2</v>
      </c>
      <c r="B619" s="6">
        <v>14</v>
      </c>
      <c r="C619" t="s">
        <v>283</v>
      </c>
      <c r="D619" s="24">
        <v>5.69</v>
      </c>
      <c r="E619" s="11">
        <f aca="true" t="shared" si="110" ref="E619:E622">D619*1.05*1.04*1.05*1.05*1.05*1.05*1.1*1.05*1.45*1.05*1.05*1.05*1.1*1.1*1.05*1.1</f>
        <v>20.463378595500444</v>
      </c>
      <c r="F619" s="11">
        <f t="shared" si="106"/>
        <v>18.4170407359504</v>
      </c>
      <c r="G619" s="11">
        <f t="shared" si="107"/>
        <v>16.370702876400355</v>
      </c>
      <c r="H619" s="11">
        <f t="shared" si="108"/>
        <v>12.278027157300267</v>
      </c>
      <c r="I619" s="11">
        <f t="shared" si="109"/>
        <v>11.254858227525245</v>
      </c>
      <c r="J619" s="6"/>
    </row>
    <row r="620" spans="1:10" ht="12.75">
      <c r="A620" s="7">
        <v>1.6</v>
      </c>
      <c r="B620" s="6">
        <v>16</v>
      </c>
      <c r="C620" t="s">
        <v>284</v>
      </c>
      <c r="D620" s="24">
        <v>5.91</v>
      </c>
      <c r="E620" s="11">
        <f t="shared" si="110"/>
        <v>21.25458128284843</v>
      </c>
      <c r="F620" s="11">
        <f t="shared" si="106"/>
        <v>19.129123154563587</v>
      </c>
      <c r="G620" s="11">
        <f aca="true" t="shared" si="111" ref="G620">F620*0.9</f>
        <v>17.21621083910723</v>
      </c>
      <c r="H620" s="11">
        <f aca="true" t="shared" si="112" ref="H620">G620*0.9</f>
        <v>15.494589755196507</v>
      </c>
      <c r="I620" s="11">
        <f aca="true" t="shared" si="113" ref="I620">H620*0.9</f>
        <v>13.945130779676857</v>
      </c>
      <c r="J620" s="6"/>
    </row>
    <row r="621" spans="1:10" ht="12.75">
      <c r="A621" s="7">
        <v>1.25</v>
      </c>
      <c r="B621" s="6">
        <v>18</v>
      </c>
      <c r="C621" t="s">
        <v>285</v>
      </c>
      <c r="D621" s="24">
        <v>5.94</v>
      </c>
      <c r="E621" s="11">
        <f t="shared" si="110"/>
        <v>21.362472558395886</v>
      </c>
      <c r="F621" s="11">
        <f aca="true" t="shared" si="114" ref="F621">E621*0.9</f>
        <v>19.226225302556298</v>
      </c>
      <c r="G621" s="11">
        <f aca="true" t="shared" si="115" ref="G621:G622">F621*0.9</f>
        <v>17.303602772300668</v>
      </c>
      <c r="H621" s="11">
        <f aca="true" t="shared" si="116" ref="H621:H622">G621*0.9</f>
        <v>15.573242495070602</v>
      </c>
      <c r="I621" s="11">
        <f aca="true" t="shared" si="117" ref="I621:I622">H621*0.9</f>
        <v>14.015918245563542</v>
      </c>
      <c r="J621" s="6"/>
    </row>
    <row r="622" spans="1:10" ht="12.75">
      <c r="A622" s="7">
        <v>1</v>
      </c>
      <c r="B622" s="6">
        <v>19</v>
      </c>
      <c r="C622" t="s">
        <v>321</v>
      </c>
      <c r="D622" s="24">
        <v>5.94</v>
      </c>
      <c r="E622" s="11">
        <f t="shared" si="110"/>
        <v>21.362472558395886</v>
      </c>
      <c r="F622" s="11">
        <f t="shared" si="106"/>
        <v>19.226225302556298</v>
      </c>
      <c r="G622" s="11">
        <f t="shared" si="115"/>
        <v>17.303602772300668</v>
      </c>
      <c r="H622" s="11">
        <f t="shared" si="116"/>
        <v>15.573242495070602</v>
      </c>
      <c r="I622" s="11">
        <f t="shared" si="117"/>
        <v>14.015918245563542</v>
      </c>
      <c r="J622" s="6"/>
    </row>
    <row r="623" spans="1:10" ht="12.75">
      <c r="A623" s="7"/>
      <c r="B623" s="6"/>
      <c r="D623" s="24"/>
      <c r="E623" s="11"/>
      <c r="F623" s="11"/>
      <c r="G623" s="11"/>
      <c r="H623" s="11"/>
      <c r="I623" s="11"/>
      <c r="J623" s="6"/>
    </row>
    <row r="624" spans="1:10" ht="12.75">
      <c r="A624" s="7">
        <v>0.71</v>
      </c>
      <c r="B624" s="6">
        <v>22</v>
      </c>
      <c r="C624" t="s">
        <v>286</v>
      </c>
      <c r="D624" s="24">
        <v>5.94</v>
      </c>
      <c r="E624" s="11">
        <f>D624*1.05*1.04*1.05*1.05*1.05*1.05*1.1*1.05*1.45*1.05*1.05*1.05*1.1*1.1*1.05*1.1</f>
        <v>21.362472558395886</v>
      </c>
      <c r="F624" s="11">
        <f aca="true" t="shared" si="118" ref="F624">E624*0.9</f>
        <v>19.226225302556298</v>
      </c>
      <c r="G624" s="11">
        <f aca="true" t="shared" si="119" ref="G624">F624*0.9</f>
        <v>17.303602772300668</v>
      </c>
      <c r="H624" s="11">
        <f aca="true" t="shared" si="120" ref="H624">G624*0.9</f>
        <v>15.573242495070602</v>
      </c>
      <c r="I624" s="11">
        <f aca="true" t="shared" si="121" ref="I624">H624*0.9</f>
        <v>14.015918245563542</v>
      </c>
      <c r="J624" t="s">
        <v>323</v>
      </c>
    </row>
  </sheetData>
  <printOptions horizontalCentered="1"/>
  <pageMargins left="0.5511811023622047" right="0.35433070866141736" top="1.74" bottom="1.89" header="0.5" footer="1.5"/>
  <pageSetup horizontalDpi="300" verticalDpi="300" orientation="portrait" paperSize="9" r:id="rId3"/>
  <headerFooter alignWithMargins="0">
    <oddHeader>&amp;C1st May 2022</oddHeader>
    <oddFooter>&amp;CPage &amp;P&amp;R&amp;"Geneva,Bold"&amp;14MIN ORDER CHARGE £30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WIRE 97</dc:title>
  <dc:subject>NEW PRICE LIST</dc:subject>
  <dc:creator>Mark Ormiston</dc:creator>
  <cp:keywords/>
  <dc:description>UPDATED PRICE LIST</dc:description>
  <cp:lastModifiedBy>Chrisi Baily</cp:lastModifiedBy>
  <cp:lastPrinted>2022-04-26T11:10:06Z</cp:lastPrinted>
  <dcterms:created xsi:type="dcterms:W3CDTF">2005-11-07T11:55:10Z</dcterms:created>
  <dcterms:modified xsi:type="dcterms:W3CDTF">2022-04-28T16:48:18Z</dcterms:modified>
  <cp:category/>
  <cp:version/>
  <cp:contentType/>
  <cp:contentStatus/>
</cp:coreProperties>
</file>